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9120" tabRatio="601" firstSheet="1" activeTab="1"/>
  </bookViews>
  <sheets>
    <sheet name="급여대장" sheetId="1" state="hidden" r:id="rId1"/>
    <sheet name="근로계약서" sheetId="2" r:id="rId2"/>
  </sheets>
  <definedNames>
    <definedName name="_xlnm.Print_Area" localSheetId="1">'근로계약서'!$A$1:$M$98</definedName>
    <definedName name="_xlnm.Print_Area" localSheetId="0">'급여대장'!$G$2:$AD$40</definedName>
  </definedNames>
  <calcPr fullCalcOnLoad="1"/>
</workbook>
</file>

<file path=xl/sharedStrings.xml><?xml version="1.0" encoding="utf-8"?>
<sst xmlns="http://schemas.openxmlformats.org/spreadsheetml/2006/main" count="231" uniqueCount="146">
  <si>
    <t>성명</t>
  </si>
  <si>
    <t>기본급</t>
  </si>
  <si>
    <t>시급통상임금</t>
  </si>
  <si>
    <t>야간수당</t>
  </si>
  <si>
    <t>월지급액</t>
  </si>
  <si>
    <t>1. 계약당사자</t>
  </si>
  <si>
    <t>갑
(사용자)</t>
  </si>
  <si>
    <t>회사명</t>
  </si>
  <si>
    <t>대표자</t>
  </si>
  <si>
    <t>주소</t>
  </si>
  <si>
    <t>을
(근로자)</t>
  </si>
  <si>
    <t>성명</t>
  </si>
  <si>
    <t>주민등록번호</t>
  </si>
  <si>
    <t>2. 계약기간</t>
  </si>
  <si>
    <t>4. 근로시간 및 휴게시간</t>
  </si>
  <si>
    <t>5. 연봉액 내역</t>
  </si>
  <si>
    <t>구분</t>
  </si>
  <si>
    <t>연 기본급</t>
  </si>
  <si>
    <t>금액</t>
  </si>
  <si>
    <t xml:space="preserve">   2) 지급시기 및 방법</t>
  </si>
  <si>
    <t xml:space="preserve">원     </t>
  </si>
  <si>
    <t>총연봉</t>
  </si>
  <si>
    <t>법정수당항목</t>
  </si>
  <si>
    <t>원</t>
  </si>
  <si>
    <t>주소</t>
  </si>
  <si>
    <t>대표자명</t>
  </si>
  <si>
    <t>시간</t>
  </si>
  <si>
    <t>원</t>
  </si>
  <si>
    <t>사업명</t>
  </si>
  <si>
    <t>사업명</t>
  </si>
  <si>
    <t>입사일</t>
  </si>
  <si>
    <t>총연봉액</t>
  </si>
  <si>
    <t>대표명</t>
  </si>
  <si>
    <t>휴일수당</t>
  </si>
  <si>
    <t>연장수당</t>
  </si>
  <si>
    <t>제법정수당</t>
  </si>
  <si>
    <t>연근로시간</t>
  </si>
  <si>
    <t>월근로시간</t>
  </si>
  <si>
    <t>근로수당</t>
  </si>
  <si>
    <t>연장시간</t>
  </si>
  <si>
    <t>야간시간</t>
  </si>
  <si>
    <t>휴일시간</t>
  </si>
  <si>
    <t>연장근로시간</t>
  </si>
  <si>
    <t>야간근로시간</t>
  </si>
  <si>
    <t>휴일근로시간</t>
  </si>
  <si>
    <t>(주)아이비에스 인더스트리</t>
  </si>
  <si>
    <t>최저임금미달여부</t>
  </si>
  <si>
    <t>서울시 중구 신당동 340-44</t>
  </si>
  <si>
    <t>구성회</t>
  </si>
  <si>
    <t>조정수당</t>
  </si>
  <si>
    <t xml:space="preserve"> 가. 기   본    급 :</t>
  </si>
  <si>
    <t>월    지   급   액 :</t>
  </si>
  <si>
    <t>6. 퇴직금</t>
  </si>
  <si>
    <t>7. 휴가 및 휴일</t>
  </si>
  <si>
    <t xml:space="preserve">  1) "갑"은 "을"에게 유급휴일로 주휴일과 근로자의 날을 부여한다.</t>
  </si>
  <si>
    <t>8. 수습기간과 채용취소</t>
  </si>
  <si>
    <t>9. 준용</t>
  </si>
  <si>
    <t>10. 기타사항</t>
  </si>
  <si>
    <t>【포괄】연봉제근로계약서</t>
  </si>
  <si>
    <t xml:space="preserve">   2) 연봉계약기간 중에 발생하는 승격 및 처우 변동에 대해서는 별도의 계약 없이 가급분만 지급한다. </t>
  </si>
  <si>
    <t xml:space="preserve">   3) "을" 의 귀책사유에 의해 발생한 손해에 대한 책임은 "을"이 부담한다. </t>
  </si>
  <si>
    <t xml:space="preserve">   이 계약서에 명시되지 않은 사항은 관계법령과 “갑”의 취업규칙 및 제반 규정에 따른다.</t>
  </si>
  <si>
    <t xml:space="preserve">   3) 급여산정기간은 매월 1일부터 말일 까지로 한다.</t>
  </si>
  <si>
    <t xml:space="preserve">   5) 월급여 내역</t>
  </si>
  <si>
    <t xml:space="preserve">   4) 급여산정에 있어 월중 입사나 퇴사시에는 일할계산하여 지급한다.</t>
  </si>
  <si>
    <t xml:space="preserve">   5) 근로계약기간 중 근무수행이 부적격하다고 판단되어 교체를 요구한 경우에는 면직된 것으로 본다.</t>
  </si>
  <si>
    <t xml:space="preserve">   6) 4), 5)항의 근로계약 해지에 대하여 근로자(을)는 민,형사상의 이의를 제기하지 아니한다.</t>
  </si>
  <si>
    <t xml:space="preserve">       다. 보안근무자는 건강진단서(1개월 이내)를 제출하여야 한다.</t>
  </si>
  <si>
    <t>근속수당</t>
  </si>
  <si>
    <t>직무수당</t>
  </si>
  <si>
    <t>직책수당</t>
  </si>
  <si>
    <t>총  연  봉</t>
  </si>
  <si>
    <t>월 지급액</t>
  </si>
  <si>
    <t>연차수당</t>
  </si>
  <si>
    <t>부문</t>
  </si>
  <si>
    <t>직책</t>
  </si>
  <si>
    <t>조정</t>
  </si>
  <si>
    <t>법정수당</t>
  </si>
  <si>
    <t>법정수당 외 제수당</t>
  </si>
  <si>
    <t>시간외 근로시간</t>
  </si>
  <si>
    <t>통상근로시간</t>
  </si>
  <si>
    <t>연차시간</t>
  </si>
  <si>
    <t>연차시간
(8*15/12)</t>
  </si>
  <si>
    <t>기본급(전)</t>
  </si>
  <si>
    <t>* 분홍색으로 된 부분은 수식이 걸려있어 자동계산되므로, 흰색으로 되어 있는 부분에만 별도로 입력하시길 바랍니다.</t>
  </si>
  <si>
    <t>그 외 제수당</t>
  </si>
  <si>
    <t xml:space="preserve"> 다. 그 외 제수당:</t>
  </si>
  <si>
    <t>원(직책수당, 직무수당, 근속수당, 조정수당 등)</t>
  </si>
  <si>
    <t xml:space="preserve"> 그 외 제수당</t>
  </si>
  <si>
    <t xml:space="preserve">   9) 보안(경비) 근무자는 채용시 다음 사항에 따른다.</t>
  </si>
  <si>
    <t xml:space="preserve">  2) 기발생한 연차휴가에 대해 연차수당을 월분할하여 급여에 포함하여 지급하되, "갑"은 "을"이 자유롭게 연차휴가를</t>
  </si>
  <si>
    <t>서울시 중구 신당동 340-44</t>
  </si>
  <si>
    <t>서울시 중구 신당동 340-44</t>
  </si>
  <si>
    <t>직 무</t>
  </si>
  <si>
    <t>연 간 지 급 액</t>
  </si>
  <si>
    <t xml:space="preserve">      사용함을 보장하고, "을"이 실제로 연차휴가를 사용하는 경우 급여에서 연차수당을 공제하고 지급한다.</t>
  </si>
  <si>
    <t xml:space="preserve"> 나. 제 법정수당 :</t>
  </si>
  <si>
    <t>연  장  근  로</t>
  </si>
  <si>
    <t>야  간  근  로</t>
  </si>
  <si>
    <t>휴  일  근  로</t>
  </si>
  <si>
    <t>연  차  수  당</t>
  </si>
  <si>
    <t xml:space="preserve">   8) 근로기준법 제4장 49조에 의거 감시적, 단속적 근로적용제외인가업체로서 감시적, 단속적 근로자는 근로시간</t>
  </si>
  <si>
    <t xml:space="preserve">       휴게와 휴일에 관한 규정은 적용되지 않는다.</t>
  </si>
  <si>
    <t xml:space="preserve">   1) 연봉액 내역                                                                                       (단위 : 원)</t>
  </si>
  <si>
    <t xml:space="preserve">  3) "갑"의 업무상 필요가 있을 경우, "을"은 1항 및 2항의 시간을 변경 또는 초과하여 근로할 수 있다.</t>
  </si>
  <si>
    <t xml:space="preserve">  3) 연차유급휴가는 근로기준법 제 62조에 의거 서면합의에 따라 사규에 명시한 유급휴일 이외의 주 중의 국경일,</t>
  </si>
  <si>
    <t xml:space="preserve">      공휴일, 하기휴가와 대체할 수 있다.</t>
  </si>
  <si>
    <t xml:space="preserve">  10) 회사의 사정에 따라 근무형태, 근무장소, 근무시간, 담당업무를 변경할 수 있다.</t>
  </si>
  <si>
    <t xml:space="preserve">  11) 여성근로자는 업무의 필요에 따라 휴일 또는 야간에 근로할 수 있으며 이에 동의 한다. </t>
  </si>
  <si>
    <t>원(식대 등 비과세 항목)</t>
  </si>
  <si>
    <t>식대 외 비과세</t>
  </si>
  <si>
    <t xml:space="preserve"> 라. 식대  외      :</t>
  </si>
  <si>
    <t xml:space="preserve">      "갑"은 총연봉액을  1/12하여  매월  10 일에  "을"의 개인은행계좌로 지급한다.</t>
  </si>
  <si>
    <t>아이비에스인더스트리</t>
  </si>
  <si>
    <t>구   성  회</t>
  </si>
  <si>
    <t xml:space="preserve">   본 계약은 20    년     월     일 ~ 20    년      월      일까지로 한다.(해당업무의 계약종료일)</t>
  </si>
  <si>
    <t>3. 현장명 및 담당업무</t>
  </si>
  <si>
    <t xml:space="preserve">  1) 현 장 명 : </t>
  </si>
  <si>
    <t xml:space="preserve">  2) 담당업무 : </t>
  </si>
  <si>
    <t xml:space="preserve">  1) 시업 및 종업시간 :       시 ~     시 (평일),      시 ~     시(토요일)</t>
  </si>
  <si>
    <t xml:space="preserve">  2) 휴게시간 :     시 ~     시 ,(       시간) 휴게시간을 갖되, 식사시간을 포함하여 사용한다.</t>
  </si>
  <si>
    <t xml:space="preserve">      (     :     )~(     :     ), (     :     )~(     :     ), (     :     )~(     :     ), (     :     )~(     :     )</t>
  </si>
  <si>
    <t xml:space="preserve">                                                   주민등록번호 :     </t>
  </si>
  <si>
    <t xml:space="preserve">                                         【갑】 사    용    자  :  ㈜아이비에스인더스트리     (인)</t>
  </si>
  <si>
    <t xml:space="preserve">                                         【을】 근    로    자  :                                             (인)</t>
  </si>
  <si>
    <r>
      <t xml:space="preserve">원 </t>
    </r>
    <r>
      <rPr>
        <sz val="12"/>
        <rFont val="굴림"/>
        <family val="3"/>
      </rPr>
      <t>( 1일       시간,   주      시간,   월       시간 )</t>
    </r>
  </si>
  <si>
    <t xml:space="preserve">       가. 신임교육 미필자는 입사 전 신임위탁교육을 받아야 하며, 미 이수시에는 입사시키지 아니한다.</t>
  </si>
  <si>
    <t xml:space="preserve">   7) 천재지변, 사정변경 등의 사유로 업무가 계속될 수 없을 때는 계약종료일 전이라도 근로계약이 해지된 것으로 한다.</t>
  </si>
  <si>
    <t xml:space="preserve">   1) 연 단위의 연봉계약은 매년    월에 협약한다. 다만, "을"의 업무능력 또는 회사 경영여건의 변화 등이 있고, 연봉의</t>
  </si>
  <si>
    <t xml:space="preserve">       재조정이 불가피한 경우 계약기간 이내라 할지라도 당사자간 합의에 의해 연봉을 상향 또는 하향 조정할 수 있다.</t>
  </si>
  <si>
    <t xml:space="preserve">   4) 근무지 회사(건물주, 시설주 등)와 사용자(갑)간의 용역계약이 해지 및 만기종료될 때에는 본 근로계약도 해지된</t>
  </si>
  <si>
    <t xml:space="preserve">       것으로 본다.</t>
  </si>
  <si>
    <t>20     .            .            .</t>
  </si>
  <si>
    <t>11. 근로계약서의 교부</t>
  </si>
  <si>
    <t xml:space="preserve">  1) 위와 같이 근로조건을 성실히 이행할 것을 약정하고 근로계약을 체결하였으며, 회사보관용 1부, 근로자용 1부를</t>
  </si>
  <si>
    <t xml:space="preserve">   2) 퇴직금 지급시기는 익월 말일로 한다.(중간정산 및 중도퇴사 포함)        [근로자 확인:                        (서명/인)]</t>
  </si>
  <si>
    <t xml:space="preserve">   채용한 날로부터 3개월은 수습기간으로 하며, 수습기간 중 근무태도, 근무성적 등을 평가하여 성적이 매우 불량하거나</t>
  </si>
  <si>
    <t xml:space="preserve">   직무수행능력이 없다고 판단되는 경우에는 채용을 취소할 수 있다.             [근로자 확인:                        (서명/인)]</t>
  </si>
  <si>
    <t xml:space="preserve">       퇴직금 중간정산의 신청이 있는 경우에는 법정퇴직금을 산정하여 지급할 수 있다.</t>
  </si>
  <si>
    <t xml:space="preserve">   1) 퇴직금중간정산신청은 근로자퇴직급여보장법시행령 제3조 1항에 해당되는 근로자일 경우에 한하며, '갑'은 '을'의</t>
  </si>
  <si>
    <t xml:space="preserve">       다만, 이후 퇴직금 산정을 위한 계속근로년수는 중간정산 시점으로부터 새로이 기산하는 것으로 한다. </t>
  </si>
  <si>
    <t xml:space="preserve">       나. 보안근무자 근무복은 회사에서 지급하되 6개월 미만 근무시 급여에서 공제한다. 이는 안내직도 포함한다.</t>
  </si>
  <si>
    <t xml:space="preserve">      작성하고 교부하였음을 확인함.                                                        [ 근로자확인:                          서명/인 ]</t>
  </si>
  <si>
    <t xml:space="preserve">       현장대리인 :</t>
  </si>
  <si>
    <t>(서명 또는 날인)</t>
  </si>
  <si>
    <t xml:space="preserve">서울시 강남구 언주로 531 송헌빌딩 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</si>
</sst>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&quot;월&quot;\ dd&quot;일&quot;"/>
    <numFmt numFmtId="178" formatCode="#,##0.0_ "/>
    <numFmt numFmtId="179" formatCode="_-* #,##0.0_-;\-* #,##0.0_-;_-* &quot;-&quot;?_-;_-@_-"/>
    <numFmt numFmtId="180" formatCode="#,##0_);[Red]\(#,##0\)"/>
    <numFmt numFmtId="181" formatCode="[$-412]yyyy&quot;년&quot;\ m&quot;월&quot;\ d&quot;일&quot;\ dddd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₩&quot;#,##0"/>
    <numFmt numFmtId="187" formatCode="_-* #,##0.0_-;\-* #,##0.0_-;_-* &quot;-&quot;_-;_-@_-"/>
    <numFmt numFmtId="188" formatCode="yy&quot;-&quot;m&quot;-&quot;d;@"/>
    <numFmt numFmtId="189" formatCode="0_);[Red]\(0\)"/>
  </numFmts>
  <fonts count="53">
    <font>
      <sz val="11"/>
      <name val="돋움"/>
      <family val="3"/>
    </font>
    <font>
      <sz val="8"/>
      <name val="돋움"/>
      <family val="3"/>
    </font>
    <font>
      <sz val="11"/>
      <name val="굴림체"/>
      <family val="3"/>
    </font>
    <font>
      <b/>
      <sz val="16"/>
      <name val="굴림체"/>
      <family val="3"/>
    </font>
    <font>
      <u val="single"/>
      <sz val="8.25"/>
      <color indexed="36"/>
      <name val="돋움"/>
      <family val="3"/>
    </font>
    <font>
      <u val="single"/>
      <sz val="8.25"/>
      <color indexed="12"/>
      <name val="돋움"/>
      <family val="3"/>
    </font>
    <font>
      <sz val="13"/>
      <name val="HY신명조"/>
      <family val="1"/>
    </font>
    <font>
      <b/>
      <sz val="13"/>
      <name val="HY신명조"/>
      <family val="1"/>
    </font>
    <font>
      <b/>
      <sz val="14"/>
      <name val="굴림체"/>
      <family val="3"/>
    </font>
    <font>
      <b/>
      <sz val="13"/>
      <name val="굴림"/>
      <family val="3"/>
    </font>
    <font>
      <sz val="13"/>
      <name val="굴림"/>
      <family val="3"/>
    </font>
    <font>
      <sz val="28"/>
      <name val="굴림"/>
      <family val="3"/>
    </font>
    <font>
      <sz val="24"/>
      <name val="굴림"/>
      <family val="3"/>
    </font>
    <font>
      <sz val="11"/>
      <name val="굴림"/>
      <family val="3"/>
    </font>
    <font>
      <sz val="12"/>
      <name val="굴림"/>
      <family val="3"/>
    </font>
    <font>
      <sz val="11"/>
      <color indexed="10"/>
      <name val="굴림체"/>
      <family val="3"/>
    </font>
    <font>
      <b/>
      <sz val="11"/>
      <name val="굴림"/>
      <family val="3"/>
    </font>
    <font>
      <sz val="9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31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9">
    <xf numFmtId="0" fontId="0" fillId="0" borderId="0" xfId="0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0" xfId="48" applyFont="1" applyFill="1" applyBorder="1" applyAlignment="1">
      <alignment vertical="center"/>
    </xf>
    <xf numFmtId="0" fontId="0" fillId="0" borderId="0" xfId="0" applyAlignment="1">
      <alignment vertical="center" wrapText="1" shrinkToFi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shrinkToFit="1"/>
    </xf>
    <xf numFmtId="180" fontId="10" fillId="0" borderId="11" xfId="0" applyNumberFormat="1" applyFont="1" applyFill="1" applyBorder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41" fontId="10" fillId="0" borderId="0" xfId="48" applyFont="1" applyFill="1" applyBorder="1" applyAlignment="1">
      <alignment horizontal="right" vertical="center"/>
    </xf>
    <xf numFmtId="41" fontId="10" fillId="0" borderId="0" xfId="48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right" vertical="center"/>
    </xf>
    <xf numFmtId="9" fontId="10" fillId="0" borderId="0" xfId="43" applyFont="1" applyFill="1" applyBorder="1" applyAlignment="1">
      <alignment horizontal="center" vertical="center"/>
    </xf>
    <xf numFmtId="41" fontId="14" fillId="0" borderId="0" xfId="0" applyNumberFormat="1" applyFont="1" applyFill="1" applyBorder="1" applyAlignment="1">
      <alignment horizontal="center" vertical="center" shrinkToFit="1"/>
    </xf>
    <xf numFmtId="41" fontId="14" fillId="0" borderId="0" xfId="0" applyNumberFormat="1" applyFont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 shrinkToFit="1"/>
    </xf>
    <xf numFmtId="180" fontId="10" fillId="0" borderId="12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4" fontId="2" fillId="0" borderId="14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8" fillId="0" borderId="0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horizontal="center" vertical="center"/>
    </xf>
    <xf numFmtId="176" fontId="2" fillId="33" borderId="16" xfId="0" applyNumberFormat="1" applyFont="1" applyFill="1" applyBorder="1" applyAlignment="1">
      <alignment horizontal="center" vertical="center"/>
    </xf>
    <xf numFmtId="176" fontId="2" fillId="33" borderId="14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vertical="center"/>
    </xf>
    <xf numFmtId="189" fontId="2" fillId="0" borderId="0" xfId="0" applyNumberFormat="1" applyFont="1" applyFill="1" applyBorder="1" applyAlignment="1">
      <alignment horizontal="left" vertical="center"/>
    </xf>
    <xf numFmtId="176" fontId="2" fillId="34" borderId="14" xfId="0" applyNumberFormat="1" applyFont="1" applyFill="1" applyBorder="1" applyAlignment="1">
      <alignment vertical="center"/>
    </xf>
    <xf numFmtId="176" fontId="2" fillId="35" borderId="14" xfId="0" applyNumberFormat="1" applyFont="1" applyFill="1" applyBorder="1" applyAlignment="1">
      <alignment vertical="center"/>
    </xf>
    <xf numFmtId="176" fontId="2" fillId="35" borderId="14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76" fontId="2" fillId="34" borderId="0" xfId="0" applyNumberFormat="1" applyFont="1" applyFill="1" applyAlignment="1">
      <alignment horizontal="center" vertical="center"/>
    </xf>
    <xf numFmtId="176" fontId="2" fillId="34" borderId="21" xfId="0" applyNumberFormat="1" applyFont="1" applyFill="1" applyBorder="1" applyAlignment="1">
      <alignment vertical="center"/>
    </xf>
    <xf numFmtId="189" fontId="2" fillId="34" borderId="14" xfId="0" applyNumberFormat="1" applyFont="1" applyFill="1" applyBorder="1" applyAlignment="1">
      <alignment horizontal="center" vertical="center"/>
    </xf>
    <xf numFmtId="176" fontId="2" fillId="34" borderId="14" xfId="0" applyNumberFormat="1" applyFont="1" applyFill="1" applyBorder="1" applyAlignment="1">
      <alignment horizontal="center" vertical="center"/>
    </xf>
    <xf numFmtId="176" fontId="15" fillId="35" borderId="14" xfId="0" applyNumberFormat="1" applyFont="1" applyFill="1" applyBorder="1" applyAlignment="1">
      <alignment horizontal="center" vertical="center"/>
    </xf>
    <xf numFmtId="180" fontId="10" fillId="0" borderId="22" xfId="0" applyNumberFormat="1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indent="1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41" fontId="10" fillId="0" borderId="0" xfId="48" applyFont="1" applyFill="1" applyBorder="1" applyAlignment="1">
      <alignment horizontal="center" vertical="center" shrinkToFit="1"/>
    </xf>
    <xf numFmtId="41" fontId="13" fillId="0" borderId="0" xfId="48" applyFont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41" fontId="10" fillId="0" borderId="26" xfId="48" applyFont="1" applyFill="1" applyBorder="1" applyAlignment="1">
      <alignment horizontal="right" vertical="center"/>
    </xf>
    <xf numFmtId="41" fontId="10" fillId="0" borderId="27" xfId="48" applyFont="1" applyFill="1" applyBorder="1" applyAlignment="1">
      <alignment horizontal="right" vertical="center"/>
    </xf>
    <xf numFmtId="41" fontId="10" fillId="0" borderId="28" xfId="48" applyFont="1" applyFill="1" applyBorder="1" applyAlignment="1">
      <alignment horizontal="right" vertical="center"/>
    </xf>
    <xf numFmtId="41" fontId="10" fillId="0" borderId="29" xfId="48" applyFont="1" applyFill="1" applyBorder="1" applyAlignment="1">
      <alignment horizontal="right" vertical="center"/>
    </xf>
    <xf numFmtId="41" fontId="10" fillId="0" borderId="30" xfId="48" applyFont="1" applyFill="1" applyBorder="1" applyAlignment="1">
      <alignment horizontal="right" vertical="center"/>
    </xf>
    <xf numFmtId="41" fontId="10" fillId="0" borderId="31" xfId="48" applyFont="1" applyFill="1" applyBorder="1" applyAlignment="1">
      <alignment horizontal="right" vertical="center"/>
    </xf>
    <xf numFmtId="41" fontId="14" fillId="0" borderId="25" xfId="0" applyNumberFormat="1" applyFont="1" applyBorder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 wrapText="1"/>
    </xf>
    <xf numFmtId="176" fontId="2" fillId="35" borderId="14" xfId="0" applyNumberFormat="1" applyFont="1" applyFill="1" applyBorder="1" applyAlignment="1">
      <alignment horizontal="center" vertical="center"/>
    </xf>
    <xf numFmtId="176" fontId="2" fillId="34" borderId="14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176" fontId="2" fillId="35" borderId="21" xfId="0" applyNumberFormat="1" applyFont="1" applyFill="1" applyBorder="1" applyAlignment="1">
      <alignment horizontal="center" vertical="center" wrapText="1"/>
    </xf>
    <xf numFmtId="176" fontId="2" fillId="35" borderId="32" xfId="0" applyNumberFormat="1" applyFont="1" applyFill="1" applyBorder="1" applyAlignment="1">
      <alignment horizontal="center" vertical="center" wrapText="1"/>
    </xf>
    <xf numFmtId="176" fontId="2" fillId="34" borderId="21" xfId="0" applyNumberFormat="1" applyFont="1" applyFill="1" applyBorder="1" applyAlignment="1">
      <alignment horizontal="center" vertical="center" wrapText="1"/>
    </xf>
    <xf numFmtId="176" fontId="2" fillId="34" borderId="32" xfId="0" applyNumberFormat="1" applyFont="1" applyFill="1" applyBorder="1" applyAlignment="1">
      <alignment horizontal="center" vertical="center" wrapText="1"/>
    </xf>
    <xf numFmtId="176" fontId="2" fillId="34" borderId="32" xfId="0" applyNumberFormat="1" applyFont="1" applyFill="1" applyBorder="1" applyAlignment="1">
      <alignment horizontal="center" vertical="center"/>
    </xf>
    <xf numFmtId="176" fontId="2" fillId="35" borderId="21" xfId="0" applyNumberFormat="1" applyFont="1" applyFill="1" applyBorder="1" applyAlignment="1">
      <alignment horizontal="center" vertical="center"/>
    </xf>
    <xf numFmtId="176" fontId="2" fillId="35" borderId="32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34" borderId="11" xfId="0" applyNumberFormat="1" applyFont="1" applyFill="1" applyBorder="1" applyAlignment="1">
      <alignment horizontal="center" vertical="center"/>
    </xf>
    <xf numFmtId="176" fontId="2" fillId="34" borderId="24" xfId="0" applyNumberFormat="1" applyFont="1" applyFill="1" applyBorder="1" applyAlignment="1">
      <alignment horizontal="center" vertical="center"/>
    </xf>
    <xf numFmtId="176" fontId="2" fillId="34" borderId="26" xfId="0" applyNumberFormat="1" applyFont="1" applyFill="1" applyBorder="1" applyAlignment="1">
      <alignment horizontal="center" vertical="center"/>
    </xf>
    <xf numFmtId="176" fontId="2" fillId="34" borderId="21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41" fontId="10" fillId="0" borderId="11" xfId="48" applyFont="1" applyFill="1" applyBorder="1" applyAlignment="1">
      <alignment horizontal="right" vertical="center"/>
    </xf>
    <xf numFmtId="41" fontId="10" fillId="0" borderId="24" xfId="48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41" fontId="10" fillId="0" borderId="12" xfId="48" applyFont="1" applyFill="1" applyBorder="1" applyAlignment="1">
      <alignment horizontal="right" vertical="center"/>
    </xf>
    <xf numFmtId="41" fontId="10" fillId="0" borderId="34" xfId="48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41" fontId="10" fillId="0" borderId="11" xfId="0" applyNumberFormat="1" applyFont="1" applyFill="1" applyBorder="1" applyAlignment="1">
      <alignment horizontal="center" vertical="center" shrinkToFit="1"/>
    </xf>
    <xf numFmtId="41" fontId="10" fillId="0" borderId="24" xfId="0" applyNumberFormat="1" applyFont="1" applyFill="1" applyBorder="1" applyAlignment="1">
      <alignment horizontal="center" vertical="center" shrinkToFit="1"/>
    </xf>
    <xf numFmtId="41" fontId="10" fillId="0" borderId="26" xfId="0" applyNumberFormat="1" applyFont="1" applyFill="1" applyBorder="1" applyAlignment="1">
      <alignment horizontal="center" vertical="center" shrinkToFit="1"/>
    </xf>
    <xf numFmtId="41" fontId="14" fillId="0" borderId="12" xfId="0" applyNumberFormat="1" applyFont="1" applyBorder="1" applyAlignment="1">
      <alignment vertical="center"/>
    </xf>
    <xf numFmtId="41" fontId="14" fillId="0" borderId="28" xfId="0" applyNumberFormat="1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 indent="1"/>
    </xf>
    <xf numFmtId="41" fontId="10" fillId="0" borderId="0" xfId="48" applyFont="1" applyFill="1" applyBorder="1" applyAlignment="1">
      <alignment horizontal="center" vertical="center" shrinkToFit="1"/>
    </xf>
    <xf numFmtId="41" fontId="13" fillId="0" borderId="0" xfId="48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41" fontId="10" fillId="0" borderId="25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41" fontId="10" fillId="0" borderId="11" xfId="0" applyNumberFormat="1" applyFont="1" applyFill="1" applyBorder="1" applyAlignment="1">
      <alignment horizontal="right" vertical="center"/>
    </xf>
    <xf numFmtId="0" fontId="10" fillId="0" borderId="24" xfId="0" applyFont="1" applyFill="1" applyBorder="1" applyAlignment="1">
      <alignment horizontal="right" vertical="center"/>
    </xf>
    <xf numFmtId="41" fontId="10" fillId="0" borderId="22" xfId="0" applyNumberFormat="1" applyFont="1" applyFill="1" applyBorder="1" applyAlignment="1">
      <alignment horizontal="right" vertical="center"/>
    </xf>
    <xf numFmtId="0" fontId="10" fillId="0" borderId="36" xfId="0" applyFont="1" applyFill="1" applyBorder="1" applyAlignment="1">
      <alignment horizontal="right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21" xfId="0" applyFont="1" applyFill="1" applyBorder="1" applyAlignment="1">
      <alignment horizontal="center" vertical="center" wrapText="1"/>
    </xf>
    <xf numFmtId="0" fontId="13" fillId="0" borderId="32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9" fillId="0" borderId="38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1" fontId="10" fillId="0" borderId="11" xfId="0" applyNumberFormat="1" applyFont="1" applyFill="1" applyBorder="1" applyAlignment="1">
      <alignment horizontal="left" vertical="center" shrinkToFit="1"/>
    </xf>
    <xf numFmtId="0" fontId="10" fillId="0" borderId="23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 shrinkToFit="1"/>
    </xf>
    <xf numFmtId="0" fontId="17" fillId="0" borderId="1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3" fillId="0" borderId="23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41" fontId="9" fillId="0" borderId="12" xfId="48" applyFont="1" applyFill="1" applyBorder="1" applyAlignment="1">
      <alignment horizontal="right" vertical="center" shrinkToFit="1"/>
    </xf>
    <xf numFmtId="41" fontId="9" fillId="0" borderId="31" xfId="48" applyFont="1" applyFill="1" applyBorder="1" applyAlignment="1">
      <alignment horizontal="right" vertical="center" shrinkToFit="1"/>
    </xf>
    <xf numFmtId="41" fontId="14" fillId="0" borderId="25" xfId="0" applyNumberFormat="1" applyFont="1" applyFill="1" applyBorder="1" applyAlignment="1">
      <alignment vertical="center" shrinkToFit="1"/>
    </xf>
    <xf numFmtId="0" fontId="17" fillId="0" borderId="14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30</xdr:row>
      <xdr:rowOff>9525</xdr:rowOff>
    </xdr:from>
    <xdr:to>
      <xdr:col>16</xdr:col>
      <xdr:colOff>161925</xdr:colOff>
      <xdr:row>35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677275" y="7743825"/>
          <a:ext cx="1190625" cy="1495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부문 및 직책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</a:t>
          </a:r>
          <a:r>
            <a:rPr lang="en-US" cap="none" sz="11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근로자별로  소정근로시간 확인해서 기재</a:t>
          </a:r>
        </a:p>
      </xdr:txBody>
    </xdr:sp>
    <xdr:clientData/>
  </xdr:twoCellAnchor>
  <xdr:twoCellAnchor>
    <xdr:from>
      <xdr:col>13</xdr:col>
      <xdr:colOff>19050</xdr:colOff>
      <xdr:row>33</xdr:row>
      <xdr:rowOff>142875</xdr:rowOff>
    </xdr:from>
    <xdr:to>
      <xdr:col>14</xdr:col>
      <xdr:colOff>19050</xdr:colOff>
      <xdr:row>33</xdr:row>
      <xdr:rowOff>152400</xdr:rowOff>
    </xdr:to>
    <xdr:sp>
      <xdr:nvSpPr>
        <xdr:cNvPr id="2" name="직선 화살표 연결선 3"/>
        <xdr:cNvSpPr>
          <a:spLocks/>
        </xdr:cNvSpPr>
      </xdr:nvSpPr>
      <xdr:spPr>
        <a:xfrm rot="10800000">
          <a:off x="8429625" y="8648700"/>
          <a:ext cx="2476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 editAs="oneCell">
    <xdr:from>
      <xdr:col>10</xdr:col>
      <xdr:colOff>57150</xdr:colOff>
      <xdr:row>91</xdr:row>
      <xdr:rowOff>19050</xdr:rowOff>
    </xdr:from>
    <xdr:to>
      <xdr:col>10</xdr:col>
      <xdr:colOff>704850</xdr:colOff>
      <xdr:row>93</xdr:row>
      <xdr:rowOff>200025</xdr:rowOff>
    </xdr:to>
    <xdr:pic>
      <xdr:nvPicPr>
        <xdr:cNvPr id="3" name="그림 4" descr="사용인감 III_한글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72150" y="215550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D40"/>
  <sheetViews>
    <sheetView view="pageBreakPreview" zoomScale="80" zoomScaleNormal="75" zoomScaleSheetLayoutView="80" zoomScalePageLayoutView="0" workbookViewId="0" topLeftCell="O1">
      <selection activeCell="AB8" sqref="AB8:AB13"/>
    </sheetView>
  </sheetViews>
  <sheetFormatPr defaultColWidth="12.77734375" defaultRowHeight="13.5"/>
  <cols>
    <col min="1" max="1" width="0.9921875" style="35" customWidth="1"/>
    <col min="2" max="2" width="10.99609375" style="35" hidden="1" customWidth="1"/>
    <col min="3" max="3" width="10.77734375" style="35" hidden="1" customWidth="1"/>
    <col min="4" max="5" width="13.77734375" style="35" hidden="1" customWidth="1"/>
    <col min="6" max="6" width="8.21484375" style="35" hidden="1" customWidth="1"/>
    <col min="7" max="7" width="7.77734375" style="1" customWidth="1"/>
    <col min="8" max="8" width="8.6640625" style="1" customWidth="1"/>
    <col min="9" max="9" width="7.99609375" style="1" customWidth="1"/>
    <col min="10" max="10" width="7.99609375" style="1" hidden="1" customWidth="1"/>
    <col min="11" max="11" width="7.5546875" style="1" customWidth="1"/>
    <col min="12" max="12" width="7.77734375" style="1" customWidth="1"/>
    <col min="13" max="13" width="7.4453125" style="1" customWidth="1"/>
    <col min="14" max="14" width="8.4453125" style="1" customWidth="1"/>
    <col min="15" max="15" width="7.10546875" style="50" customWidth="1"/>
    <col min="16" max="16" width="10.77734375" style="1" customWidth="1"/>
    <col min="17" max="17" width="5.4453125" style="1" customWidth="1"/>
    <col min="18" max="26" width="10.77734375" style="1" customWidth="1"/>
    <col min="27" max="27" width="11.10546875" style="1" customWidth="1"/>
    <col min="28" max="28" width="11.21484375" style="1" customWidth="1"/>
    <col min="29" max="29" width="6.77734375" style="14" customWidth="1"/>
    <col min="30" max="30" width="7.6640625" style="1" customWidth="1"/>
    <col min="31" max="16384" width="12.77734375" style="1" customWidth="1"/>
  </cols>
  <sheetData>
    <row r="1" spans="2:30" ht="13.5">
      <c r="B1" s="35">
        <v>2</v>
      </c>
      <c r="C1" s="35">
        <v>3</v>
      </c>
      <c r="D1" s="35">
        <v>4</v>
      </c>
      <c r="E1" s="35">
        <v>5</v>
      </c>
      <c r="F1" s="35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50">
        <v>15</v>
      </c>
      <c r="P1" s="1">
        <v>16</v>
      </c>
      <c r="Q1" s="1">
        <v>17</v>
      </c>
      <c r="R1" s="1">
        <v>18</v>
      </c>
      <c r="S1" s="1">
        <v>19</v>
      </c>
      <c r="T1" s="1">
        <v>20</v>
      </c>
      <c r="U1" s="1">
        <v>21</v>
      </c>
      <c r="V1" s="1">
        <v>22</v>
      </c>
      <c r="W1" s="1">
        <v>23</v>
      </c>
      <c r="X1" s="1">
        <v>24</v>
      </c>
      <c r="Y1" s="1">
        <v>25</v>
      </c>
      <c r="Z1" s="1">
        <v>26</v>
      </c>
      <c r="AA1" s="1">
        <v>27</v>
      </c>
      <c r="AB1" s="1">
        <v>28</v>
      </c>
      <c r="AC1" s="14">
        <v>29</v>
      </c>
      <c r="AD1" s="1">
        <v>30</v>
      </c>
    </row>
    <row r="2" spans="9:29" ht="13.5" customHeight="1"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spans="9:29" ht="14.25" customHeight="1"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</row>
    <row r="4" spans="9:29" ht="13.5" customHeight="1"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</row>
    <row r="5" spans="3:29" ht="18" customHeight="1" thickBot="1">
      <c r="C5" s="35">
        <v>7</v>
      </c>
      <c r="D5" s="36"/>
      <c r="E5" s="36"/>
      <c r="F5" s="36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</row>
    <row r="6" spans="1:30" ht="18" customHeight="1">
      <c r="A6" s="33"/>
      <c r="B6" s="29" t="s">
        <v>29</v>
      </c>
      <c r="C6" s="38" t="str">
        <f ca="1">INDIRECT(ADDRESS($C$5,4))</f>
        <v>(주)아이비에스 인더스트리</v>
      </c>
      <c r="D6" s="30" t="s">
        <v>28</v>
      </c>
      <c r="E6" s="30" t="s">
        <v>24</v>
      </c>
      <c r="F6" s="40" t="s">
        <v>32</v>
      </c>
      <c r="G6" s="86" t="s">
        <v>0</v>
      </c>
      <c r="H6" s="86" t="s">
        <v>93</v>
      </c>
      <c r="I6" s="86" t="s">
        <v>75</v>
      </c>
      <c r="J6" s="86" t="s">
        <v>30</v>
      </c>
      <c r="K6" s="87" t="s">
        <v>79</v>
      </c>
      <c r="L6" s="88"/>
      <c r="M6" s="89"/>
      <c r="N6" s="80" t="s">
        <v>82</v>
      </c>
      <c r="O6" s="80" t="s">
        <v>80</v>
      </c>
      <c r="P6" s="75" t="s">
        <v>83</v>
      </c>
      <c r="Q6" s="83" t="s">
        <v>76</v>
      </c>
      <c r="R6" s="83" t="s">
        <v>1</v>
      </c>
      <c r="S6" s="75" t="s">
        <v>77</v>
      </c>
      <c r="T6" s="75"/>
      <c r="U6" s="75"/>
      <c r="V6" s="75"/>
      <c r="W6" s="76" t="s">
        <v>78</v>
      </c>
      <c r="X6" s="76"/>
      <c r="Y6" s="76"/>
      <c r="Z6" s="76"/>
      <c r="AA6" s="83" t="s">
        <v>4</v>
      </c>
      <c r="AB6" s="90" t="s">
        <v>31</v>
      </c>
      <c r="AC6" s="78" t="s">
        <v>2</v>
      </c>
      <c r="AD6" s="78" t="s">
        <v>46</v>
      </c>
    </row>
    <row r="7" spans="1:30" ht="18" customHeight="1">
      <c r="A7" s="33"/>
      <c r="B7" s="26" t="s">
        <v>24</v>
      </c>
      <c r="C7" s="39" t="str">
        <f ca="1">INDIRECT(ADDRESS($C$5,5))</f>
        <v>서울시 중구 신당동 340-44</v>
      </c>
      <c r="D7" s="27" t="s">
        <v>45</v>
      </c>
      <c r="E7" s="27" t="s">
        <v>47</v>
      </c>
      <c r="F7" s="47" t="s">
        <v>48</v>
      </c>
      <c r="G7" s="86"/>
      <c r="H7" s="86"/>
      <c r="I7" s="86"/>
      <c r="J7" s="86"/>
      <c r="K7" s="51" t="s">
        <v>39</v>
      </c>
      <c r="L7" s="51" t="s">
        <v>40</v>
      </c>
      <c r="M7" s="51" t="s">
        <v>41</v>
      </c>
      <c r="N7" s="82"/>
      <c r="O7" s="81"/>
      <c r="P7" s="75"/>
      <c r="Q7" s="84"/>
      <c r="R7" s="84"/>
      <c r="S7" s="46" t="s">
        <v>34</v>
      </c>
      <c r="T7" s="46" t="s">
        <v>3</v>
      </c>
      <c r="U7" s="46" t="s">
        <v>33</v>
      </c>
      <c r="V7" s="46" t="s">
        <v>73</v>
      </c>
      <c r="W7" s="53" t="s">
        <v>70</v>
      </c>
      <c r="X7" s="53" t="s">
        <v>69</v>
      </c>
      <c r="Y7" s="53" t="s">
        <v>68</v>
      </c>
      <c r="Z7" s="53" t="s">
        <v>49</v>
      </c>
      <c r="AA7" s="84"/>
      <c r="AB7" s="82"/>
      <c r="AC7" s="79"/>
      <c r="AD7" s="79"/>
    </row>
    <row r="8" spans="1:30" ht="18" customHeight="1">
      <c r="A8" s="33"/>
      <c r="B8" s="26" t="s">
        <v>25</v>
      </c>
      <c r="C8" s="39" t="str">
        <f ca="1">INDIRECT(ADDRESS($C$5,6))</f>
        <v>구성회</v>
      </c>
      <c r="D8" s="27" t="s">
        <v>45</v>
      </c>
      <c r="E8" s="27" t="s">
        <v>92</v>
      </c>
      <c r="F8" s="47" t="s">
        <v>48</v>
      </c>
      <c r="G8" s="27"/>
      <c r="H8" s="27"/>
      <c r="I8" s="27"/>
      <c r="J8" s="28"/>
      <c r="K8" s="52"/>
      <c r="L8" s="52"/>
      <c r="M8" s="52"/>
      <c r="N8" s="52"/>
      <c r="O8" s="52"/>
      <c r="P8" s="45" t="e">
        <f>INT(((AA8-Y8-Z8-W8-X8)/(O8+((K8+M8)*1.5)+(L8*0.5)+N8)*O8)/100)*100</f>
        <v>#DIV/0!</v>
      </c>
      <c r="Q8" s="45" t="e">
        <f>AA8-P8-S8-T8-U8-V8-Y8-Z8-W8-X8</f>
        <v>#DIV/0!</v>
      </c>
      <c r="R8" s="45" t="e">
        <f>P8+Q8</f>
        <v>#DIV/0!</v>
      </c>
      <c r="S8" s="45" t="e">
        <f>INT(((AA8-Y8-Z8-W8-X8)/(O8+((K8+M8)*1.5)+(L8*0.5)+N8)*K8*1.5/100)*100)</f>
        <v>#DIV/0!</v>
      </c>
      <c r="T8" s="45" t="e">
        <f>INT(((AA8-Y8-Z8-W8-X8)/(O8+((K8+M8)*1.5)+(L8*0.5)+N8)*L8*0.5)/100)*100</f>
        <v>#DIV/0!</v>
      </c>
      <c r="U8" s="45">
        <f>INT(((AA8-Y8-Z8-W8-X8)/(209+((K8+M8)*1.5)+(L8*0.5)+N8)*M8*1.5)/100)*100</f>
        <v>0</v>
      </c>
      <c r="V8" s="45" t="e">
        <f>INT(((AA8-Y8-Z8-W8-X8)/(O8+((K8+M8)*1.5)+(L8*0.5)+N8)*N8)/100)*100</f>
        <v>#DIV/0!</v>
      </c>
      <c r="W8" s="44"/>
      <c r="X8" s="44"/>
      <c r="Y8" s="44"/>
      <c r="Z8" s="44"/>
      <c r="AA8" s="45">
        <f>AB8/12</f>
        <v>0</v>
      </c>
      <c r="AB8" s="44"/>
      <c r="AC8" s="46" t="e">
        <f>R8/O8</f>
        <v>#DIV/0!</v>
      </c>
      <c r="AD8" s="54" t="e">
        <f aca="true" t="shared" si="0" ref="AD8:AD29">IF(AC8&lt;=4000,"위반"," ")</f>
        <v>#DIV/0!</v>
      </c>
    </row>
    <row r="9" spans="1:30" ht="18" customHeight="1">
      <c r="A9" s="33"/>
      <c r="B9" s="26" t="s">
        <v>0</v>
      </c>
      <c r="C9" s="39">
        <f ca="1">INDIRECT(ADDRESS($C$5,7))</f>
        <v>0</v>
      </c>
      <c r="D9" s="27" t="s">
        <v>45</v>
      </c>
      <c r="E9" s="27" t="s">
        <v>92</v>
      </c>
      <c r="F9" s="47" t="s">
        <v>48</v>
      </c>
      <c r="G9" s="27"/>
      <c r="H9" s="27"/>
      <c r="I9" s="27"/>
      <c r="J9" s="28"/>
      <c r="K9" s="52"/>
      <c r="L9" s="52"/>
      <c r="M9" s="52"/>
      <c r="N9" s="52"/>
      <c r="O9" s="52"/>
      <c r="P9" s="45" t="e">
        <f aca="true" t="shared" si="1" ref="P9:P29">INT(((AA9-Y9-Z9-W9-X9)/(O9+((K9+M9)*1.5)+(L9*0.5)+N9)*O9)/100)*100</f>
        <v>#DIV/0!</v>
      </c>
      <c r="Q9" s="45" t="e">
        <f aca="true" t="shared" si="2" ref="Q9:Q29">AA9-P9-S9-T9-U9-V9-Y9-Z9-W9-X9</f>
        <v>#DIV/0!</v>
      </c>
      <c r="R9" s="45" t="e">
        <f aca="true" t="shared" si="3" ref="R9:R29">P9+Q9</f>
        <v>#DIV/0!</v>
      </c>
      <c r="S9" s="45" t="e">
        <f aca="true" t="shared" si="4" ref="S9:S29">INT(((AA9-Y9-Z9-W9-X9)/(O9+((K9+M9)*1.5)+(L9*0.5)+N9)*K9*1.5/100)*100)</f>
        <v>#DIV/0!</v>
      </c>
      <c r="T9" s="45" t="e">
        <f aca="true" t="shared" si="5" ref="T9:T29">INT(((AA9-Y9-Z9-W9-X9)/(O9+((K9+M9)*1.5)+(L9*0.5)+N9)*L9*0.5)/100)*100</f>
        <v>#DIV/0!</v>
      </c>
      <c r="U9" s="45">
        <f aca="true" t="shared" si="6" ref="U9:U29">INT(((AA9-Y9-Z9-W9-X9)/(209+((K9+M9)*1.5)+(L9*0.5)+N9)*M9*1.5)/100)*100</f>
        <v>0</v>
      </c>
      <c r="V9" s="45" t="e">
        <f aca="true" t="shared" si="7" ref="V9:V29">INT(((AA9-Y9-Z9-W9-X9)/(O9+((K9+M9)*1.5)+(L9*0.5)+N9)*N9)/100)*100</f>
        <v>#DIV/0!</v>
      </c>
      <c r="W9" s="44"/>
      <c r="X9" s="44"/>
      <c r="Y9" s="44"/>
      <c r="Z9" s="44"/>
      <c r="AA9" s="45">
        <f aca="true" t="shared" si="8" ref="AA9:AA29">AB9/12</f>
        <v>0</v>
      </c>
      <c r="AB9" s="44"/>
      <c r="AC9" s="46" t="e">
        <f aca="true" t="shared" si="9" ref="AC9:AC29">R9/O9</f>
        <v>#DIV/0!</v>
      </c>
      <c r="AD9" s="54" t="e">
        <f t="shared" si="0"/>
        <v>#DIV/0!</v>
      </c>
    </row>
    <row r="10" spans="1:30" ht="18" customHeight="1">
      <c r="A10" s="33"/>
      <c r="B10" s="26" t="s">
        <v>74</v>
      </c>
      <c r="C10" s="39">
        <f ca="1">INDIRECT(ADDRESS($C$5,8))</f>
        <v>0</v>
      </c>
      <c r="D10" s="27" t="s">
        <v>45</v>
      </c>
      <c r="E10" s="27" t="s">
        <v>91</v>
      </c>
      <c r="F10" s="47" t="s">
        <v>48</v>
      </c>
      <c r="G10" s="27"/>
      <c r="H10" s="27"/>
      <c r="I10" s="27"/>
      <c r="J10" s="28"/>
      <c r="K10" s="52"/>
      <c r="L10" s="52"/>
      <c r="M10" s="52"/>
      <c r="N10" s="52"/>
      <c r="O10" s="52"/>
      <c r="P10" s="45" t="e">
        <f t="shared" si="1"/>
        <v>#DIV/0!</v>
      </c>
      <c r="Q10" s="45" t="e">
        <f t="shared" si="2"/>
        <v>#DIV/0!</v>
      </c>
      <c r="R10" s="45" t="e">
        <f t="shared" si="3"/>
        <v>#DIV/0!</v>
      </c>
      <c r="S10" s="45" t="e">
        <f t="shared" si="4"/>
        <v>#DIV/0!</v>
      </c>
      <c r="T10" s="45" t="e">
        <f t="shared" si="5"/>
        <v>#DIV/0!</v>
      </c>
      <c r="U10" s="45">
        <f t="shared" si="6"/>
        <v>0</v>
      </c>
      <c r="V10" s="45" t="e">
        <f t="shared" si="7"/>
        <v>#DIV/0!</v>
      </c>
      <c r="W10" s="44"/>
      <c r="X10" s="44"/>
      <c r="Y10" s="44"/>
      <c r="Z10" s="44"/>
      <c r="AA10" s="45">
        <f t="shared" si="8"/>
        <v>0</v>
      </c>
      <c r="AB10" s="44"/>
      <c r="AC10" s="46" t="e">
        <f t="shared" si="9"/>
        <v>#DIV/0!</v>
      </c>
      <c r="AD10" s="54" t="e">
        <f t="shared" si="0"/>
        <v>#DIV/0!</v>
      </c>
    </row>
    <row r="11" spans="1:30" ht="18" customHeight="1">
      <c r="A11" s="33"/>
      <c r="B11" s="26" t="s">
        <v>75</v>
      </c>
      <c r="C11" s="39">
        <f ca="1">INDIRECT(ADDRESS($C$5,9))</f>
        <v>0</v>
      </c>
      <c r="D11" s="27" t="s">
        <v>45</v>
      </c>
      <c r="E11" s="27" t="s">
        <v>91</v>
      </c>
      <c r="F11" s="47" t="s">
        <v>48</v>
      </c>
      <c r="G11" s="27"/>
      <c r="H11" s="27"/>
      <c r="I11" s="27"/>
      <c r="J11" s="28"/>
      <c r="K11" s="52"/>
      <c r="L11" s="52"/>
      <c r="M11" s="52"/>
      <c r="N11" s="52"/>
      <c r="O11" s="52"/>
      <c r="P11" s="45" t="e">
        <f t="shared" si="1"/>
        <v>#DIV/0!</v>
      </c>
      <c r="Q11" s="45" t="e">
        <f t="shared" si="2"/>
        <v>#DIV/0!</v>
      </c>
      <c r="R11" s="45" t="e">
        <f t="shared" si="3"/>
        <v>#DIV/0!</v>
      </c>
      <c r="S11" s="45" t="e">
        <f t="shared" si="4"/>
        <v>#DIV/0!</v>
      </c>
      <c r="T11" s="45" t="e">
        <f t="shared" si="5"/>
        <v>#DIV/0!</v>
      </c>
      <c r="U11" s="45">
        <f t="shared" si="6"/>
        <v>0</v>
      </c>
      <c r="V11" s="45" t="e">
        <f t="shared" si="7"/>
        <v>#DIV/0!</v>
      </c>
      <c r="W11" s="44"/>
      <c r="X11" s="44"/>
      <c r="Y11" s="44"/>
      <c r="Z11" s="44"/>
      <c r="AA11" s="45">
        <f t="shared" si="8"/>
        <v>0</v>
      </c>
      <c r="AB11" s="44"/>
      <c r="AC11" s="46" t="e">
        <f t="shared" si="9"/>
        <v>#DIV/0!</v>
      </c>
      <c r="AD11" s="54" t="e">
        <f t="shared" si="0"/>
        <v>#DIV/0!</v>
      </c>
    </row>
    <row r="12" spans="1:30" ht="18" customHeight="1">
      <c r="A12" s="33"/>
      <c r="B12" s="26" t="s">
        <v>1</v>
      </c>
      <c r="C12" s="39">
        <f ca="1">INDIRECT(ADDRESS($C$5,18))</f>
        <v>0</v>
      </c>
      <c r="D12" s="27" t="s">
        <v>45</v>
      </c>
      <c r="E12" s="27" t="s">
        <v>91</v>
      </c>
      <c r="F12" s="47" t="s">
        <v>48</v>
      </c>
      <c r="G12" s="27"/>
      <c r="H12" s="27"/>
      <c r="I12" s="27"/>
      <c r="J12" s="28"/>
      <c r="K12" s="52"/>
      <c r="L12" s="52"/>
      <c r="M12" s="52"/>
      <c r="N12" s="52"/>
      <c r="O12" s="52"/>
      <c r="P12" s="45" t="e">
        <f t="shared" si="1"/>
        <v>#DIV/0!</v>
      </c>
      <c r="Q12" s="45" t="e">
        <f t="shared" si="2"/>
        <v>#DIV/0!</v>
      </c>
      <c r="R12" s="45" t="e">
        <f t="shared" si="3"/>
        <v>#DIV/0!</v>
      </c>
      <c r="S12" s="45" t="e">
        <f t="shared" si="4"/>
        <v>#DIV/0!</v>
      </c>
      <c r="T12" s="45" t="e">
        <f t="shared" si="5"/>
        <v>#DIV/0!</v>
      </c>
      <c r="U12" s="45">
        <f t="shared" si="6"/>
        <v>0</v>
      </c>
      <c r="V12" s="45" t="e">
        <f t="shared" si="7"/>
        <v>#DIV/0!</v>
      </c>
      <c r="W12" s="44"/>
      <c r="X12" s="44"/>
      <c r="Y12" s="44"/>
      <c r="Z12" s="44"/>
      <c r="AA12" s="45">
        <f t="shared" si="8"/>
        <v>0</v>
      </c>
      <c r="AB12" s="44"/>
      <c r="AC12" s="46" t="e">
        <f t="shared" si="9"/>
        <v>#DIV/0!</v>
      </c>
      <c r="AD12" s="54" t="e">
        <f t="shared" si="0"/>
        <v>#DIV/0!</v>
      </c>
    </row>
    <row r="13" spans="1:30" ht="18" customHeight="1">
      <c r="A13" s="33"/>
      <c r="B13" s="26" t="s">
        <v>70</v>
      </c>
      <c r="C13" s="39" t="str">
        <f ca="1">INDIRECT(ADDRESS($C$5,23))</f>
        <v>직책수당</v>
      </c>
      <c r="D13" s="27" t="s">
        <v>45</v>
      </c>
      <c r="E13" s="27" t="s">
        <v>91</v>
      </c>
      <c r="F13" s="47" t="s">
        <v>48</v>
      </c>
      <c r="G13" s="27"/>
      <c r="H13" s="27"/>
      <c r="I13" s="27"/>
      <c r="J13" s="28"/>
      <c r="K13" s="52"/>
      <c r="L13" s="52"/>
      <c r="M13" s="52"/>
      <c r="N13" s="52"/>
      <c r="O13" s="52"/>
      <c r="P13" s="45" t="e">
        <f t="shared" si="1"/>
        <v>#DIV/0!</v>
      </c>
      <c r="Q13" s="45" t="e">
        <f t="shared" si="2"/>
        <v>#DIV/0!</v>
      </c>
      <c r="R13" s="45" t="e">
        <f t="shared" si="3"/>
        <v>#DIV/0!</v>
      </c>
      <c r="S13" s="45" t="e">
        <f t="shared" si="4"/>
        <v>#DIV/0!</v>
      </c>
      <c r="T13" s="45" t="e">
        <f t="shared" si="5"/>
        <v>#DIV/0!</v>
      </c>
      <c r="U13" s="45">
        <f t="shared" si="6"/>
        <v>0</v>
      </c>
      <c r="V13" s="45" t="e">
        <f t="shared" si="7"/>
        <v>#DIV/0!</v>
      </c>
      <c r="W13" s="44"/>
      <c r="X13" s="44"/>
      <c r="Y13" s="44"/>
      <c r="Z13" s="44"/>
      <c r="AA13" s="45">
        <f t="shared" si="8"/>
        <v>0</v>
      </c>
      <c r="AB13" s="44"/>
      <c r="AC13" s="46" t="e">
        <f t="shared" si="9"/>
        <v>#DIV/0!</v>
      </c>
      <c r="AD13" s="54" t="e">
        <f t="shared" si="0"/>
        <v>#DIV/0!</v>
      </c>
    </row>
    <row r="14" spans="1:30" ht="18" customHeight="1">
      <c r="A14" s="33"/>
      <c r="B14" s="26" t="s">
        <v>69</v>
      </c>
      <c r="C14" s="39" t="str">
        <f ca="1">INDIRECT(ADDRESS($C$5,24))</f>
        <v>직무수당</v>
      </c>
      <c r="D14" s="27" t="s">
        <v>45</v>
      </c>
      <c r="E14" s="27" t="s">
        <v>91</v>
      </c>
      <c r="F14" s="47" t="s">
        <v>48</v>
      </c>
      <c r="G14" s="27"/>
      <c r="H14" s="27"/>
      <c r="I14" s="27"/>
      <c r="J14" s="28"/>
      <c r="K14" s="52"/>
      <c r="L14" s="52"/>
      <c r="M14" s="52"/>
      <c r="N14" s="52"/>
      <c r="O14" s="52"/>
      <c r="P14" s="45" t="e">
        <f t="shared" si="1"/>
        <v>#DIV/0!</v>
      </c>
      <c r="Q14" s="45" t="e">
        <f t="shared" si="2"/>
        <v>#DIV/0!</v>
      </c>
      <c r="R14" s="45" t="e">
        <f t="shared" si="3"/>
        <v>#DIV/0!</v>
      </c>
      <c r="S14" s="45" t="e">
        <f t="shared" si="4"/>
        <v>#DIV/0!</v>
      </c>
      <c r="T14" s="45" t="e">
        <f t="shared" si="5"/>
        <v>#DIV/0!</v>
      </c>
      <c r="U14" s="45">
        <f t="shared" si="6"/>
        <v>0</v>
      </c>
      <c r="V14" s="45" t="e">
        <f t="shared" si="7"/>
        <v>#DIV/0!</v>
      </c>
      <c r="W14" s="44"/>
      <c r="X14" s="44"/>
      <c r="Y14" s="44"/>
      <c r="Z14" s="44"/>
      <c r="AA14" s="45">
        <f t="shared" si="8"/>
        <v>0</v>
      </c>
      <c r="AB14" s="44"/>
      <c r="AC14" s="46" t="e">
        <f t="shared" si="9"/>
        <v>#DIV/0!</v>
      </c>
      <c r="AD14" s="54" t="e">
        <f t="shared" si="0"/>
        <v>#DIV/0!</v>
      </c>
    </row>
    <row r="15" spans="1:30" ht="18" customHeight="1">
      <c r="A15" s="33"/>
      <c r="B15" s="26" t="s">
        <v>68</v>
      </c>
      <c r="C15" s="39" t="str">
        <f ca="1">INDIRECT(ADDRESS($C$5,25))</f>
        <v>근속수당</v>
      </c>
      <c r="D15" s="27" t="s">
        <v>45</v>
      </c>
      <c r="E15" s="27" t="s">
        <v>91</v>
      </c>
      <c r="F15" s="47" t="s">
        <v>48</v>
      </c>
      <c r="G15" s="27"/>
      <c r="H15" s="27"/>
      <c r="I15" s="27"/>
      <c r="J15" s="28"/>
      <c r="K15" s="52"/>
      <c r="L15" s="52"/>
      <c r="M15" s="52"/>
      <c r="N15" s="52"/>
      <c r="O15" s="52"/>
      <c r="P15" s="45" t="e">
        <f t="shared" si="1"/>
        <v>#DIV/0!</v>
      </c>
      <c r="Q15" s="45" t="e">
        <f t="shared" si="2"/>
        <v>#DIV/0!</v>
      </c>
      <c r="R15" s="45" t="e">
        <f t="shared" si="3"/>
        <v>#DIV/0!</v>
      </c>
      <c r="S15" s="45" t="e">
        <f t="shared" si="4"/>
        <v>#DIV/0!</v>
      </c>
      <c r="T15" s="45" t="e">
        <f t="shared" si="5"/>
        <v>#DIV/0!</v>
      </c>
      <c r="U15" s="45">
        <f t="shared" si="6"/>
        <v>0</v>
      </c>
      <c r="V15" s="45" t="e">
        <f t="shared" si="7"/>
        <v>#DIV/0!</v>
      </c>
      <c r="W15" s="44"/>
      <c r="X15" s="44"/>
      <c r="Y15" s="44"/>
      <c r="Z15" s="44"/>
      <c r="AA15" s="45">
        <f t="shared" si="8"/>
        <v>0</v>
      </c>
      <c r="AB15" s="44"/>
      <c r="AC15" s="46" t="e">
        <f t="shared" si="9"/>
        <v>#DIV/0!</v>
      </c>
      <c r="AD15" s="54" t="e">
        <f t="shared" si="0"/>
        <v>#DIV/0!</v>
      </c>
    </row>
    <row r="16" spans="1:30" ht="18" customHeight="1">
      <c r="A16" s="33"/>
      <c r="B16" s="26" t="s">
        <v>49</v>
      </c>
      <c r="C16" s="39" t="str">
        <f ca="1">INDIRECT(ADDRESS($C$5,26))</f>
        <v>조정수당</v>
      </c>
      <c r="D16" s="27" t="s">
        <v>45</v>
      </c>
      <c r="E16" s="27" t="s">
        <v>91</v>
      </c>
      <c r="F16" s="47" t="s">
        <v>48</v>
      </c>
      <c r="G16" s="27"/>
      <c r="H16" s="27"/>
      <c r="I16" s="27"/>
      <c r="J16" s="28"/>
      <c r="K16" s="52"/>
      <c r="L16" s="52"/>
      <c r="M16" s="52"/>
      <c r="N16" s="52"/>
      <c r="O16" s="52"/>
      <c r="P16" s="45" t="e">
        <f t="shared" si="1"/>
        <v>#DIV/0!</v>
      </c>
      <c r="Q16" s="45" t="e">
        <f t="shared" si="2"/>
        <v>#DIV/0!</v>
      </c>
      <c r="R16" s="45" t="e">
        <f t="shared" si="3"/>
        <v>#DIV/0!</v>
      </c>
      <c r="S16" s="45" t="e">
        <f t="shared" si="4"/>
        <v>#DIV/0!</v>
      </c>
      <c r="T16" s="45" t="e">
        <f t="shared" si="5"/>
        <v>#DIV/0!</v>
      </c>
      <c r="U16" s="45">
        <f t="shared" si="6"/>
        <v>0</v>
      </c>
      <c r="V16" s="45" t="e">
        <f t="shared" si="7"/>
        <v>#DIV/0!</v>
      </c>
      <c r="W16" s="44"/>
      <c r="X16" s="44"/>
      <c r="Y16" s="44"/>
      <c r="Z16" s="44"/>
      <c r="AA16" s="45">
        <f t="shared" si="8"/>
        <v>0</v>
      </c>
      <c r="AB16" s="44"/>
      <c r="AC16" s="46" t="e">
        <f t="shared" si="9"/>
        <v>#DIV/0!</v>
      </c>
      <c r="AD16" s="54" t="e">
        <f t="shared" si="0"/>
        <v>#DIV/0!</v>
      </c>
    </row>
    <row r="17" spans="1:30" ht="18" customHeight="1">
      <c r="A17" s="33"/>
      <c r="B17" s="26" t="s">
        <v>34</v>
      </c>
      <c r="C17" s="39" t="str">
        <f ca="1">INDIRECT(ADDRESS($C$5,19))</f>
        <v>연장수당</v>
      </c>
      <c r="D17" s="27" t="s">
        <v>45</v>
      </c>
      <c r="E17" s="27" t="s">
        <v>91</v>
      </c>
      <c r="F17" s="47" t="s">
        <v>48</v>
      </c>
      <c r="G17" s="27"/>
      <c r="H17" s="27"/>
      <c r="I17" s="27"/>
      <c r="J17" s="28"/>
      <c r="K17" s="52"/>
      <c r="L17" s="52"/>
      <c r="M17" s="52"/>
      <c r="N17" s="52"/>
      <c r="O17" s="52"/>
      <c r="P17" s="45" t="e">
        <f t="shared" si="1"/>
        <v>#DIV/0!</v>
      </c>
      <c r="Q17" s="45" t="e">
        <f t="shared" si="2"/>
        <v>#DIV/0!</v>
      </c>
      <c r="R17" s="45" t="e">
        <f t="shared" si="3"/>
        <v>#DIV/0!</v>
      </c>
      <c r="S17" s="45" t="e">
        <f t="shared" si="4"/>
        <v>#DIV/0!</v>
      </c>
      <c r="T17" s="45" t="e">
        <f t="shared" si="5"/>
        <v>#DIV/0!</v>
      </c>
      <c r="U17" s="45">
        <f t="shared" si="6"/>
        <v>0</v>
      </c>
      <c r="V17" s="45" t="e">
        <f t="shared" si="7"/>
        <v>#DIV/0!</v>
      </c>
      <c r="W17" s="44"/>
      <c r="X17" s="44"/>
      <c r="Y17" s="44"/>
      <c r="Z17" s="44"/>
      <c r="AA17" s="45">
        <f t="shared" si="8"/>
        <v>0</v>
      </c>
      <c r="AB17" s="44"/>
      <c r="AC17" s="46" t="e">
        <f t="shared" si="9"/>
        <v>#DIV/0!</v>
      </c>
      <c r="AD17" s="54" t="e">
        <f t="shared" si="0"/>
        <v>#DIV/0!</v>
      </c>
    </row>
    <row r="18" spans="1:30" ht="18" customHeight="1">
      <c r="A18" s="33"/>
      <c r="B18" s="26" t="s">
        <v>3</v>
      </c>
      <c r="C18" s="39" t="str">
        <f ca="1">INDIRECT(ADDRESS($C$5,20))</f>
        <v>야간수당</v>
      </c>
      <c r="D18" s="27" t="s">
        <v>45</v>
      </c>
      <c r="E18" s="27" t="s">
        <v>91</v>
      </c>
      <c r="F18" s="47" t="s">
        <v>48</v>
      </c>
      <c r="G18" s="27"/>
      <c r="H18" s="27"/>
      <c r="I18" s="27"/>
      <c r="J18" s="28"/>
      <c r="K18" s="52"/>
      <c r="L18" s="52"/>
      <c r="M18" s="52"/>
      <c r="N18" s="52"/>
      <c r="O18" s="52"/>
      <c r="P18" s="45" t="e">
        <f t="shared" si="1"/>
        <v>#DIV/0!</v>
      </c>
      <c r="Q18" s="45" t="e">
        <f t="shared" si="2"/>
        <v>#DIV/0!</v>
      </c>
      <c r="R18" s="45" t="e">
        <f t="shared" si="3"/>
        <v>#DIV/0!</v>
      </c>
      <c r="S18" s="45" t="e">
        <f t="shared" si="4"/>
        <v>#DIV/0!</v>
      </c>
      <c r="T18" s="45" t="e">
        <f t="shared" si="5"/>
        <v>#DIV/0!</v>
      </c>
      <c r="U18" s="45">
        <f t="shared" si="6"/>
        <v>0</v>
      </c>
      <c r="V18" s="45" t="e">
        <f t="shared" si="7"/>
        <v>#DIV/0!</v>
      </c>
      <c r="W18" s="44"/>
      <c r="X18" s="44"/>
      <c r="Y18" s="44"/>
      <c r="Z18" s="44"/>
      <c r="AA18" s="45">
        <f t="shared" si="8"/>
        <v>0</v>
      </c>
      <c r="AB18" s="44"/>
      <c r="AC18" s="46" t="e">
        <f t="shared" si="9"/>
        <v>#DIV/0!</v>
      </c>
      <c r="AD18" s="54" t="e">
        <f t="shared" si="0"/>
        <v>#DIV/0!</v>
      </c>
    </row>
    <row r="19" spans="1:30" ht="18" customHeight="1">
      <c r="A19" s="33"/>
      <c r="B19" s="26" t="s">
        <v>33</v>
      </c>
      <c r="C19" s="39" t="str">
        <f ca="1">INDIRECT(ADDRESS($C$5,21))</f>
        <v>휴일수당</v>
      </c>
      <c r="D19" s="27" t="s">
        <v>45</v>
      </c>
      <c r="E19" s="27" t="s">
        <v>91</v>
      </c>
      <c r="F19" s="47" t="s">
        <v>48</v>
      </c>
      <c r="G19" s="27"/>
      <c r="H19" s="27"/>
      <c r="I19" s="27"/>
      <c r="J19" s="28"/>
      <c r="K19" s="52"/>
      <c r="L19" s="52"/>
      <c r="M19" s="52"/>
      <c r="N19" s="52"/>
      <c r="O19" s="52"/>
      <c r="P19" s="45" t="e">
        <f t="shared" si="1"/>
        <v>#DIV/0!</v>
      </c>
      <c r="Q19" s="45" t="e">
        <f t="shared" si="2"/>
        <v>#DIV/0!</v>
      </c>
      <c r="R19" s="45" t="e">
        <f t="shared" si="3"/>
        <v>#DIV/0!</v>
      </c>
      <c r="S19" s="45" t="e">
        <f t="shared" si="4"/>
        <v>#DIV/0!</v>
      </c>
      <c r="T19" s="45" t="e">
        <f t="shared" si="5"/>
        <v>#DIV/0!</v>
      </c>
      <c r="U19" s="45">
        <f t="shared" si="6"/>
        <v>0</v>
      </c>
      <c r="V19" s="45" t="e">
        <f t="shared" si="7"/>
        <v>#DIV/0!</v>
      </c>
      <c r="W19" s="44"/>
      <c r="X19" s="44"/>
      <c r="Y19" s="44"/>
      <c r="Z19" s="44"/>
      <c r="AA19" s="45">
        <f t="shared" si="8"/>
        <v>0</v>
      </c>
      <c r="AB19" s="44"/>
      <c r="AC19" s="46" t="e">
        <f t="shared" si="9"/>
        <v>#DIV/0!</v>
      </c>
      <c r="AD19" s="54" t="e">
        <f t="shared" si="0"/>
        <v>#DIV/0!</v>
      </c>
    </row>
    <row r="20" spans="1:30" ht="18" customHeight="1">
      <c r="A20" s="33"/>
      <c r="B20" s="26" t="s">
        <v>73</v>
      </c>
      <c r="C20" s="39" t="str">
        <f ca="1">INDIRECT(ADDRESS($C$5,22))</f>
        <v>연차수당</v>
      </c>
      <c r="D20" s="27" t="s">
        <v>45</v>
      </c>
      <c r="E20" s="27" t="s">
        <v>91</v>
      </c>
      <c r="F20" s="47" t="s">
        <v>48</v>
      </c>
      <c r="G20" s="27"/>
      <c r="H20" s="27"/>
      <c r="I20" s="27"/>
      <c r="J20" s="28"/>
      <c r="K20" s="52"/>
      <c r="L20" s="52"/>
      <c r="M20" s="52"/>
      <c r="N20" s="52"/>
      <c r="O20" s="52"/>
      <c r="P20" s="45" t="e">
        <f t="shared" si="1"/>
        <v>#DIV/0!</v>
      </c>
      <c r="Q20" s="45" t="e">
        <f t="shared" si="2"/>
        <v>#DIV/0!</v>
      </c>
      <c r="R20" s="45" t="e">
        <f t="shared" si="3"/>
        <v>#DIV/0!</v>
      </c>
      <c r="S20" s="45" t="e">
        <f t="shared" si="4"/>
        <v>#DIV/0!</v>
      </c>
      <c r="T20" s="45" t="e">
        <f t="shared" si="5"/>
        <v>#DIV/0!</v>
      </c>
      <c r="U20" s="45">
        <f t="shared" si="6"/>
        <v>0</v>
      </c>
      <c r="V20" s="45" t="e">
        <f t="shared" si="7"/>
        <v>#DIV/0!</v>
      </c>
      <c r="W20" s="44"/>
      <c r="X20" s="44"/>
      <c r="Y20" s="44"/>
      <c r="Z20" s="44"/>
      <c r="AA20" s="45">
        <f t="shared" si="8"/>
        <v>0</v>
      </c>
      <c r="AB20" s="44"/>
      <c r="AC20" s="46" t="e">
        <f t="shared" si="9"/>
        <v>#DIV/0!</v>
      </c>
      <c r="AD20" s="54" t="e">
        <f t="shared" si="0"/>
        <v>#DIV/0!</v>
      </c>
    </row>
    <row r="21" spans="1:30" ht="18" customHeight="1">
      <c r="A21" s="33"/>
      <c r="B21" s="26" t="s">
        <v>42</v>
      </c>
      <c r="C21" s="39" t="str">
        <f ca="1">INDIRECT(ADDRESS($C$5,11))</f>
        <v>연장시간</v>
      </c>
      <c r="D21" s="27" t="s">
        <v>45</v>
      </c>
      <c r="E21" s="27" t="s">
        <v>91</v>
      </c>
      <c r="F21" s="47" t="s">
        <v>48</v>
      </c>
      <c r="G21" s="27"/>
      <c r="H21" s="27"/>
      <c r="I21" s="27"/>
      <c r="J21" s="28"/>
      <c r="K21" s="52"/>
      <c r="L21" s="52"/>
      <c r="M21" s="52"/>
      <c r="N21" s="52"/>
      <c r="O21" s="52"/>
      <c r="P21" s="45" t="e">
        <f t="shared" si="1"/>
        <v>#DIV/0!</v>
      </c>
      <c r="Q21" s="45" t="e">
        <f t="shared" si="2"/>
        <v>#DIV/0!</v>
      </c>
      <c r="R21" s="45" t="e">
        <f t="shared" si="3"/>
        <v>#DIV/0!</v>
      </c>
      <c r="S21" s="45" t="e">
        <f t="shared" si="4"/>
        <v>#DIV/0!</v>
      </c>
      <c r="T21" s="45" t="e">
        <f t="shared" si="5"/>
        <v>#DIV/0!</v>
      </c>
      <c r="U21" s="45">
        <f t="shared" si="6"/>
        <v>0</v>
      </c>
      <c r="V21" s="45" t="e">
        <f t="shared" si="7"/>
        <v>#DIV/0!</v>
      </c>
      <c r="W21" s="44"/>
      <c r="X21" s="44"/>
      <c r="Y21" s="44"/>
      <c r="Z21" s="44"/>
      <c r="AA21" s="45">
        <f t="shared" si="8"/>
        <v>0</v>
      </c>
      <c r="AB21" s="44"/>
      <c r="AC21" s="46" t="e">
        <f t="shared" si="9"/>
        <v>#DIV/0!</v>
      </c>
      <c r="AD21" s="54" t="e">
        <f t="shared" si="0"/>
        <v>#DIV/0!</v>
      </c>
    </row>
    <row r="22" spans="1:30" ht="18" customHeight="1">
      <c r="A22" s="33"/>
      <c r="B22" s="26" t="s">
        <v>43</v>
      </c>
      <c r="C22" s="39" t="str">
        <f ca="1">INDIRECT(ADDRESS($C$5,12))</f>
        <v>야간시간</v>
      </c>
      <c r="D22" s="27" t="s">
        <v>45</v>
      </c>
      <c r="E22" s="27" t="s">
        <v>91</v>
      </c>
      <c r="F22" s="47" t="s">
        <v>48</v>
      </c>
      <c r="G22" s="27"/>
      <c r="H22" s="27"/>
      <c r="I22" s="27"/>
      <c r="J22" s="28"/>
      <c r="K22" s="52"/>
      <c r="L22" s="52"/>
      <c r="M22" s="52"/>
      <c r="N22" s="52"/>
      <c r="O22" s="52"/>
      <c r="P22" s="45" t="e">
        <f t="shared" si="1"/>
        <v>#DIV/0!</v>
      </c>
      <c r="Q22" s="45" t="e">
        <f t="shared" si="2"/>
        <v>#DIV/0!</v>
      </c>
      <c r="R22" s="45" t="e">
        <f t="shared" si="3"/>
        <v>#DIV/0!</v>
      </c>
      <c r="S22" s="45" t="e">
        <f t="shared" si="4"/>
        <v>#DIV/0!</v>
      </c>
      <c r="T22" s="45" t="e">
        <f t="shared" si="5"/>
        <v>#DIV/0!</v>
      </c>
      <c r="U22" s="45">
        <f t="shared" si="6"/>
        <v>0</v>
      </c>
      <c r="V22" s="45" t="e">
        <f t="shared" si="7"/>
        <v>#DIV/0!</v>
      </c>
      <c r="W22" s="44"/>
      <c r="X22" s="44"/>
      <c r="Y22" s="44"/>
      <c r="Z22" s="44"/>
      <c r="AA22" s="45">
        <f t="shared" si="8"/>
        <v>0</v>
      </c>
      <c r="AB22" s="44"/>
      <c r="AC22" s="46" t="e">
        <f t="shared" si="9"/>
        <v>#DIV/0!</v>
      </c>
      <c r="AD22" s="54" t="e">
        <f t="shared" si="0"/>
        <v>#DIV/0!</v>
      </c>
    </row>
    <row r="23" spans="1:30" ht="18" customHeight="1">
      <c r="A23" s="33"/>
      <c r="B23" s="26" t="s">
        <v>44</v>
      </c>
      <c r="C23" s="39" t="str">
        <f ca="1">INDIRECT(ADDRESS($C$5,13))</f>
        <v>휴일시간</v>
      </c>
      <c r="D23" s="27" t="s">
        <v>45</v>
      </c>
      <c r="E23" s="27" t="s">
        <v>91</v>
      </c>
      <c r="F23" s="47" t="s">
        <v>48</v>
      </c>
      <c r="G23" s="27"/>
      <c r="H23" s="27"/>
      <c r="I23" s="27"/>
      <c r="J23" s="28"/>
      <c r="K23" s="52"/>
      <c r="L23" s="52"/>
      <c r="M23" s="52"/>
      <c r="N23" s="52"/>
      <c r="O23" s="52"/>
      <c r="P23" s="45" t="e">
        <f t="shared" si="1"/>
        <v>#DIV/0!</v>
      </c>
      <c r="Q23" s="45" t="e">
        <f t="shared" si="2"/>
        <v>#DIV/0!</v>
      </c>
      <c r="R23" s="45" t="e">
        <f t="shared" si="3"/>
        <v>#DIV/0!</v>
      </c>
      <c r="S23" s="45" t="e">
        <f t="shared" si="4"/>
        <v>#DIV/0!</v>
      </c>
      <c r="T23" s="45" t="e">
        <f t="shared" si="5"/>
        <v>#DIV/0!</v>
      </c>
      <c r="U23" s="45">
        <f t="shared" si="6"/>
        <v>0</v>
      </c>
      <c r="V23" s="45" t="e">
        <f t="shared" si="7"/>
        <v>#DIV/0!</v>
      </c>
      <c r="W23" s="44"/>
      <c r="X23" s="44"/>
      <c r="Y23" s="44"/>
      <c r="Z23" s="44"/>
      <c r="AA23" s="45">
        <f t="shared" si="8"/>
        <v>0</v>
      </c>
      <c r="AB23" s="44"/>
      <c r="AC23" s="46" t="e">
        <f t="shared" si="9"/>
        <v>#DIV/0!</v>
      </c>
      <c r="AD23" s="54" t="e">
        <f t="shared" si="0"/>
        <v>#DIV/0!</v>
      </c>
    </row>
    <row r="24" spans="1:30" ht="18" customHeight="1">
      <c r="A24" s="33"/>
      <c r="B24" s="26" t="s">
        <v>81</v>
      </c>
      <c r="C24" s="39">
        <f ca="1">INDIRECT(ADDRESS($C$5,14))</f>
        <v>0</v>
      </c>
      <c r="D24" s="27" t="s">
        <v>45</v>
      </c>
      <c r="E24" s="27" t="s">
        <v>91</v>
      </c>
      <c r="F24" s="47" t="s">
        <v>48</v>
      </c>
      <c r="G24" s="27"/>
      <c r="H24" s="27"/>
      <c r="I24" s="27"/>
      <c r="J24" s="28"/>
      <c r="K24" s="52"/>
      <c r="L24" s="52"/>
      <c r="M24" s="52"/>
      <c r="N24" s="52"/>
      <c r="O24" s="52"/>
      <c r="P24" s="45" t="e">
        <f t="shared" si="1"/>
        <v>#DIV/0!</v>
      </c>
      <c r="Q24" s="45" t="e">
        <f t="shared" si="2"/>
        <v>#DIV/0!</v>
      </c>
      <c r="R24" s="45" t="e">
        <f t="shared" si="3"/>
        <v>#DIV/0!</v>
      </c>
      <c r="S24" s="45" t="e">
        <f t="shared" si="4"/>
        <v>#DIV/0!</v>
      </c>
      <c r="T24" s="45" t="e">
        <f t="shared" si="5"/>
        <v>#DIV/0!</v>
      </c>
      <c r="U24" s="45">
        <f t="shared" si="6"/>
        <v>0</v>
      </c>
      <c r="V24" s="45" t="e">
        <f t="shared" si="7"/>
        <v>#DIV/0!</v>
      </c>
      <c r="W24" s="44"/>
      <c r="X24" s="44"/>
      <c r="Y24" s="44"/>
      <c r="Z24" s="44"/>
      <c r="AA24" s="45">
        <f t="shared" si="8"/>
        <v>0</v>
      </c>
      <c r="AB24" s="44"/>
      <c r="AC24" s="46" t="e">
        <f t="shared" si="9"/>
        <v>#DIV/0!</v>
      </c>
      <c r="AD24" s="54" t="e">
        <f t="shared" si="0"/>
        <v>#DIV/0!</v>
      </c>
    </row>
    <row r="25" spans="1:30" ht="18" customHeight="1">
      <c r="A25" s="33"/>
      <c r="B25" s="26" t="s">
        <v>72</v>
      </c>
      <c r="C25" s="39">
        <f ca="1">INDIRECT(ADDRESS($C$5,27))</f>
        <v>0</v>
      </c>
      <c r="D25" s="27" t="s">
        <v>45</v>
      </c>
      <c r="E25" s="27" t="s">
        <v>91</v>
      </c>
      <c r="F25" s="47" t="s">
        <v>48</v>
      </c>
      <c r="G25" s="27"/>
      <c r="H25" s="27"/>
      <c r="I25" s="27"/>
      <c r="J25" s="28"/>
      <c r="K25" s="52"/>
      <c r="L25" s="52"/>
      <c r="M25" s="52"/>
      <c r="N25" s="52"/>
      <c r="O25" s="52"/>
      <c r="P25" s="45" t="e">
        <f t="shared" si="1"/>
        <v>#DIV/0!</v>
      </c>
      <c r="Q25" s="45" t="e">
        <f t="shared" si="2"/>
        <v>#DIV/0!</v>
      </c>
      <c r="R25" s="45" t="e">
        <f t="shared" si="3"/>
        <v>#DIV/0!</v>
      </c>
      <c r="S25" s="45" t="e">
        <f t="shared" si="4"/>
        <v>#DIV/0!</v>
      </c>
      <c r="T25" s="45" t="e">
        <f t="shared" si="5"/>
        <v>#DIV/0!</v>
      </c>
      <c r="U25" s="45">
        <f t="shared" si="6"/>
        <v>0</v>
      </c>
      <c r="V25" s="45" t="e">
        <f t="shared" si="7"/>
        <v>#DIV/0!</v>
      </c>
      <c r="W25" s="44"/>
      <c r="X25" s="44"/>
      <c r="Y25" s="44"/>
      <c r="Z25" s="44"/>
      <c r="AA25" s="45">
        <f t="shared" si="8"/>
        <v>0</v>
      </c>
      <c r="AB25" s="44"/>
      <c r="AC25" s="46" t="e">
        <f t="shared" si="9"/>
        <v>#DIV/0!</v>
      </c>
      <c r="AD25" s="54" t="e">
        <f t="shared" si="0"/>
        <v>#DIV/0!</v>
      </c>
    </row>
    <row r="26" spans="1:30" ht="18" customHeight="1">
      <c r="A26" s="33"/>
      <c r="B26" s="26" t="s">
        <v>35</v>
      </c>
      <c r="C26" s="39" t="e">
        <f>C17+C18+C19+C20</f>
        <v>#VALUE!</v>
      </c>
      <c r="D26" s="27" t="s">
        <v>45</v>
      </c>
      <c r="E26" s="27" t="s">
        <v>91</v>
      </c>
      <c r="F26" s="47" t="s">
        <v>48</v>
      </c>
      <c r="G26" s="27"/>
      <c r="H26" s="27"/>
      <c r="I26" s="27"/>
      <c r="J26" s="28"/>
      <c r="K26" s="52"/>
      <c r="L26" s="52"/>
      <c r="M26" s="52"/>
      <c r="N26" s="52"/>
      <c r="O26" s="52"/>
      <c r="P26" s="45" t="e">
        <f t="shared" si="1"/>
        <v>#DIV/0!</v>
      </c>
      <c r="Q26" s="45" t="e">
        <f t="shared" si="2"/>
        <v>#DIV/0!</v>
      </c>
      <c r="R26" s="45" t="e">
        <f t="shared" si="3"/>
        <v>#DIV/0!</v>
      </c>
      <c r="S26" s="45" t="e">
        <f t="shared" si="4"/>
        <v>#DIV/0!</v>
      </c>
      <c r="T26" s="45" t="e">
        <f t="shared" si="5"/>
        <v>#DIV/0!</v>
      </c>
      <c r="U26" s="45">
        <f t="shared" si="6"/>
        <v>0</v>
      </c>
      <c r="V26" s="45" t="e">
        <f t="shared" si="7"/>
        <v>#DIV/0!</v>
      </c>
      <c r="W26" s="44"/>
      <c r="X26" s="44"/>
      <c r="Y26" s="44"/>
      <c r="Z26" s="44"/>
      <c r="AA26" s="45">
        <f t="shared" si="8"/>
        <v>0</v>
      </c>
      <c r="AB26" s="44"/>
      <c r="AC26" s="46" t="e">
        <f t="shared" si="9"/>
        <v>#DIV/0!</v>
      </c>
      <c r="AD26" s="54" t="e">
        <f t="shared" si="0"/>
        <v>#DIV/0!</v>
      </c>
    </row>
    <row r="27" spans="1:30" ht="18" customHeight="1">
      <c r="A27" s="33"/>
      <c r="B27" s="26" t="s">
        <v>85</v>
      </c>
      <c r="C27" s="39" t="e">
        <f>C13+C14+C15+C16</f>
        <v>#VALUE!</v>
      </c>
      <c r="D27" s="27" t="s">
        <v>45</v>
      </c>
      <c r="E27" s="27" t="s">
        <v>91</v>
      </c>
      <c r="F27" s="47" t="s">
        <v>48</v>
      </c>
      <c r="G27" s="27"/>
      <c r="H27" s="27"/>
      <c r="I27" s="27"/>
      <c r="J27" s="28"/>
      <c r="K27" s="52"/>
      <c r="L27" s="52"/>
      <c r="M27" s="52"/>
      <c r="N27" s="52"/>
      <c r="O27" s="52"/>
      <c r="P27" s="45" t="e">
        <f t="shared" si="1"/>
        <v>#DIV/0!</v>
      </c>
      <c r="Q27" s="45" t="e">
        <f t="shared" si="2"/>
        <v>#DIV/0!</v>
      </c>
      <c r="R27" s="45" t="e">
        <f t="shared" si="3"/>
        <v>#DIV/0!</v>
      </c>
      <c r="S27" s="45" t="e">
        <f t="shared" si="4"/>
        <v>#DIV/0!</v>
      </c>
      <c r="T27" s="45" t="e">
        <f t="shared" si="5"/>
        <v>#DIV/0!</v>
      </c>
      <c r="U27" s="45">
        <f t="shared" si="6"/>
        <v>0</v>
      </c>
      <c r="V27" s="45" t="e">
        <f t="shared" si="7"/>
        <v>#DIV/0!</v>
      </c>
      <c r="W27" s="44"/>
      <c r="X27" s="44"/>
      <c r="Y27" s="44"/>
      <c r="Z27" s="44"/>
      <c r="AA27" s="45">
        <f t="shared" si="8"/>
        <v>0</v>
      </c>
      <c r="AB27" s="44"/>
      <c r="AC27" s="46" t="e">
        <f t="shared" si="9"/>
        <v>#DIV/0!</v>
      </c>
      <c r="AD27" s="54" t="e">
        <f t="shared" si="0"/>
        <v>#DIV/0!</v>
      </c>
    </row>
    <row r="28" spans="1:30" ht="19.5" customHeight="1" thickBot="1">
      <c r="A28" s="33"/>
      <c r="B28" s="37" t="s">
        <v>71</v>
      </c>
      <c r="C28" s="39">
        <f ca="1">INDIRECT(ADDRESS($C$5,28))</f>
        <v>0</v>
      </c>
      <c r="D28" s="32" t="s">
        <v>45</v>
      </c>
      <c r="E28" s="32" t="s">
        <v>92</v>
      </c>
      <c r="F28" s="48" t="s">
        <v>48</v>
      </c>
      <c r="G28" s="27"/>
      <c r="H28" s="27"/>
      <c r="I28" s="27"/>
      <c r="J28" s="28"/>
      <c r="K28" s="52"/>
      <c r="L28" s="52"/>
      <c r="M28" s="52"/>
      <c r="N28" s="52"/>
      <c r="O28" s="52"/>
      <c r="P28" s="45" t="e">
        <f t="shared" si="1"/>
        <v>#DIV/0!</v>
      </c>
      <c r="Q28" s="45" t="e">
        <f t="shared" si="2"/>
        <v>#DIV/0!</v>
      </c>
      <c r="R28" s="45" t="e">
        <f t="shared" si="3"/>
        <v>#DIV/0!</v>
      </c>
      <c r="S28" s="45" t="e">
        <f t="shared" si="4"/>
        <v>#DIV/0!</v>
      </c>
      <c r="T28" s="45" t="e">
        <f t="shared" si="5"/>
        <v>#DIV/0!</v>
      </c>
      <c r="U28" s="45">
        <f t="shared" si="6"/>
        <v>0</v>
      </c>
      <c r="V28" s="45" t="e">
        <f t="shared" si="7"/>
        <v>#DIV/0!</v>
      </c>
      <c r="W28" s="44"/>
      <c r="X28" s="44"/>
      <c r="Y28" s="44"/>
      <c r="Z28" s="44"/>
      <c r="AA28" s="45">
        <f t="shared" si="8"/>
        <v>0</v>
      </c>
      <c r="AB28" s="44"/>
      <c r="AC28" s="46" t="e">
        <f t="shared" si="9"/>
        <v>#DIV/0!</v>
      </c>
      <c r="AD28" s="54" t="e">
        <f t="shared" si="0"/>
        <v>#DIV/0!</v>
      </c>
    </row>
    <row r="29" spans="1:30" ht="19.5" customHeight="1">
      <c r="A29" s="33"/>
      <c r="B29" s="33"/>
      <c r="C29" s="33"/>
      <c r="D29" s="33"/>
      <c r="E29" s="33"/>
      <c r="F29" s="33"/>
      <c r="G29" s="27"/>
      <c r="H29" s="27"/>
      <c r="I29" s="27"/>
      <c r="J29" s="28"/>
      <c r="K29" s="52"/>
      <c r="L29" s="52"/>
      <c r="M29" s="52"/>
      <c r="N29" s="52"/>
      <c r="O29" s="52"/>
      <c r="P29" s="45" t="e">
        <f t="shared" si="1"/>
        <v>#DIV/0!</v>
      </c>
      <c r="Q29" s="45" t="e">
        <f t="shared" si="2"/>
        <v>#DIV/0!</v>
      </c>
      <c r="R29" s="45" t="e">
        <f t="shared" si="3"/>
        <v>#DIV/0!</v>
      </c>
      <c r="S29" s="45" t="e">
        <f t="shared" si="4"/>
        <v>#DIV/0!</v>
      </c>
      <c r="T29" s="45" t="e">
        <f t="shared" si="5"/>
        <v>#DIV/0!</v>
      </c>
      <c r="U29" s="45">
        <f t="shared" si="6"/>
        <v>0</v>
      </c>
      <c r="V29" s="45" t="e">
        <f t="shared" si="7"/>
        <v>#DIV/0!</v>
      </c>
      <c r="W29" s="44"/>
      <c r="X29" s="44"/>
      <c r="Y29" s="44"/>
      <c r="Z29" s="44"/>
      <c r="AA29" s="45">
        <f t="shared" si="8"/>
        <v>0</v>
      </c>
      <c r="AB29" s="44"/>
      <c r="AC29" s="46" t="e">
        <f t="shared" si="9"/>
        <v>#DIV/0!</v>
      </c>
      <c r="AD29" s="54" t="e">
        <f t="shared" si="0"/>
        <v>#DIV/0!</v>
      </c>
    </row>
    <row r="30" spans="1:30" ht="19.5" customHeight="1">
      <c r="A30" s="33"/>
      <c r="B30" s="33"/>
      <c r="C30" s="33"/>
      <c r="D30" s="33"/>
      <c r="E30" s="33"/>
      <c r="F30" s="33"/>
      <c r="G30" s="33"/>
      <c r="H30" s="33"/>
      <c r="I30" s="33"/>
      <c r="J30" s="49"/>
      <c r="K30" s="34"/>
      <c r="L30" s="34"/>
      <c r="M30" s="34"/>
      <c r="N30" s="34"/>
      <c r="O30" s="34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14"/>
      <c r="AB30" s="14"/>
      <c r="AD30" s="14"/>
    </row>
    <row r="31" spans="1:30" ht="19.5" customHeight="1">
      <c r="A31" s="33"/>
      <c r="B31" s="33"/>
      <c r="C31" s="33"/>
      <c r="D31" s="33"/>
      <c r="E31" s="33"/>
      <c r="F31" s="33"/>
      <c r="G31" s="33"/>
      <c r="H31" s="42"/>
      <c r="I31" s="77" t="s">
        <v>84</v>
      </c>
      <c r="J31" s="77"/>
      <c r="K31" s="77"/>
      <c r="L31" s="77"/>
      <c r="M31" s="42"/>
      <c r="N31" s="42"/>
      <c r="O31" s="42"/>
      <c r="X31" s="33"/>
      <c r="Y31" s="33"/>
      <c r="Z31" s="33"/>
      <c r="AA31" s="14"/>
      <c r="AB31" s="14"/>
      <c r="AD31" s="14"/>
    </row>
    <row r="32" spans="1:30" ht="19.5" customHeight="1">
      <c r="A32" s="33"/>
      <c r="B32" s="33"/>
      <c r="C32" s="33"/>
      <c r="D32" s="33"/>
      <c r="E32" s="33"/>
      <c r="F32" s="33"/>
      <c r="G32" s="33"/>
      <c r="H32" s="42"/>
      <c r="I32" s="77"/>
      <c r="J32" s="77"/>
      <c r="K32" s="77"/>
      <c r="L32" s="77"/>
      <c r="M32" s="42"/>
      <c r="N32" s="42"/>
      <c r="O32" s="42"/>
      <c r="X32" s="33"/>
      <c r="Y32" s="33"/>
      <c r="Z32" s="33"/>
      <c r="AA32" s="14"/>
      <c r="AB32" s="14"/>
      <c r="AD32" s="14"/>
    </row>
    <row r="33" spans="1:30" ht="19.5" customHeight="1">
      <c r="A33" s="33"/>
      <c r="B33" s="33"/>
      <c r="C33" s="33"/>
      <c r="D33" s="33"/>
      <c r="E33" s="33"/>
      <c r="F33" s="33"/>
      <c r="G33" s="33"/>
      <c r="H33" s="42"/>
      <c r="I33" s="77"/>
      <c r="J33" s="77"/>
      <c r="K33" s="77"/>
      <c r="L33" s="77"/>
      <c r="M33" s="42"/>
      <c r="N33" s="42"/>
      <c r="O33" s="42"/>
      <c r="X33" s="33"/>
      <c r="Y33" s="33"/>
      <c r="Z33" s="33"/>
      <c r="AA33" s="14"/>
      <c r="AB33" s="14"/>
      <c r="AD33" s="14"/>
    </row>
    <row r="34" spans="1:30" ht="19.5" customHeight="1">
      <c r="A34" s="33"/>
      <c r="B34" s="33"/>
      <c r="C34" s="33"/>
      <c r="D34" s="33"/>
      <c r="E34" s="33"/>
      <c r="F34" s="33"/>
      <c r="G34" s="33"/>
      <c r="H34" s="34"/>
      <c r="I34" s="43"/>
      <c r="J34" s="43"/>
      <c r="K34" s="43"/>
      <c r="L34" s="43"/>
      <c r="M34" s="43"/>
      <c r="N34" s="43"/>
      <c r="O34" s="43"/>
      <c r="X34" s="33"/>
      <c r="Y34" s="33"/>
      <c r="Z34" s="33"/>
      <c r="AA34" s="14"/>
      <c r="AB34" s="14"/>
      <c r="AD34" s="14"/>
    </row>
    <row r="35" spans="1:30" ht="19.5" customHeight="1">
      <c r="A35" s="33"/>
      <c r="B35" s="33"/>
      <c r="C35" s="33"/>
      <c r="D35" s="33"/>
      <c r="E35" s="33"/>
      <c r="F35" s="33"/>
      <c r="G35" s="33"/>
      <c r="H35" s="34"/>
      <c r="I35" s="43"/>
      <c r="J35" s="43"/>
      <c r="K35" s="43"/>
      <c r="L35" s="43"/>
      <c r="M35" s="43"/>
      <c r="N35" s="43"/>
      <c r="O35" s="43"/>
      <c r="X35" s="33"/>
      <c r="Y35" s="33"/>
      <c r="Z35" s="33"/>
      <c r="AA35" s="14"/>
      <c r="AB35" s="14"/>
      <c r="AD35" s="14"/>
    </row>
    <row r="36" spans="7:28" ht="19.5" customHeight="1">
      <c r="G36" s="33"/>
      <c r="H36" s="34"/>
      <c r="I36" s="43"/>
      <c r="J36" s="43"/>
      <c r="K36" s="43"/>
      <c r="L36" s="43"/>
      <c r="M36" s="43"/>
      <c r="N36" s="43"/>
      <c r="O36" s="43"/>
      <c r="X36" s="33"/>
      <c r="Y36" s="33"/>
      <c r="Z36" s="33"/>
      <c r="AA36" s="14"/>
      <c r="AB36" s="14"/>
    </row>
    <row r="37" ht="19.5" customHeight="1">
      <c r="O37" s="35"/>
    </row>
    <row r="38" ht="19.5" customHeight="1">
      <c r="O38" s="35"/>
    </row>
    <row r="39" ht="19.5" customHeight="1">
      <c r="O39" s="35"/>
    </row>
    <row r="40" ht="19.5" customHeight="1">
      <c r="O40" s="35"/>
    </row>
  </sheetData>
  <sheetProtection/>
  <mergeCells count="18">
    <mergeCell ref="G5:AC5"/>
    <mergeCell ref="G6:G7"/>
    <mergeCell ref="H6:H7"/>
    <mergeCell ref="I6:I7"/>
    <mergeCell ref="J6:J7"/>
    <mergeCell ref="P6:P7"/>
    <mergeCell ref="AC6:AC7"/>
    <mergeCell ref="K6:M6"/>
    <mergeCell ref="AA6:AA7"/>
    <mergeCell ref="AB6:AB7"/>
    <mergeCell ref="S6:V6"/>
    <mergeCell ref="W6:Z6"/>
    <mergeCell ref="I31:L33"/>
    <mergeCell ref="AD6:AD7"/>
    <mergeCell ref="O6:O7"/>
    <mergeCell ref="N6:N7"/>
    <mergeCell ref="R6:R7"/>
    <mergeCell ref="Q6:Q7"/>
  </mergeCells>
  <printOptions/>
  <pageMargins left="0.39" right="0.39" top="0.5118110236220472" bottom="0.4724409448818898" header="0.5118110236220472" footer="0.5118110236220472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1:O98"/>
  <sheetViews>
    <sheetView tabSelected="1" view="pageBreakPreview" zoomScaleSheetLayoutView="100" zoomScalePageLayoutView="0" workbookViewId="0" topLeftCell="A1">
      <selection activeCell="F6" sqref="F6:H6"/>
    </sheetView>
  </sheetViews>
  <sheetFormatPr defaultColWidth="12.77734375" defaultRowHeight="18" customHeight="1"/>
  <cols>
    <col min="1" max="1" width="3.6640625" style="2" customWidth="1"/>
    <col min="2" max="2" width="12.77734375" style="2" customWidth="1"/>
    <col min="3" max="3" width="4.88671875" style="2" customWidth="1"/>
    <col min="4" max="4" width="7.77734375" style="2" hidden="1" customWidth="1"/>
    <col min="5" max="5" width="9.4453125" style="2" customWidth="1"/>
    <col min="6" max="6" width="4.88671875" style="2" customWidth="1"/>
    <col min="7" max="7" width="6.88671875" style="2" customWidth="1"/>
    <col min="8" max="8" width="4.10546875" style="2" customWidth="1"/>
    <col min="9" max="9" width="8.21484375" style="2" customWidth="1"/>
    <col min="10" max="10" width="11.77734375" style="2" customWidth="1"/>
    <col min="11" max="11" width="16.5546875" style="2" customWidth="1"/>
    <col min="12" max="12" width="5.3359375" style="2" customWidth="1"/>
    <col min="13" max="13" width="9.5546875" style="2" customWidth="1"/>
    <col min="14" max="14" width="2.88671875" style="2" customWidth="1"/>
    <col min="15" max="15" width="5.6640625" style="2" customWidth="1"/>
    <col min="16" max="16" width="6.5546875" style="2" customWidth="1"/>
    <col min="17" max="17" width="6.21484375" style="2" customWidth="1"/>
    <col min="18" max="18" width="6.88671875" style="2" customWidth="1"/>
    <col min="19" max="20" width="7.3359375" style="2" customWidth="1"/>
    <col min="21" max="21" width="6.88671875" style="2" customWidth="1"/>
    <col min="22" max="16384" width="12.77734375" style="2" customWidth="1"/>
  </cols>
  <sheetData>
    <row r="1" spans="2:15" ht="35.25">
      <c r="B1" s="125" t="s">
        <v>58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O1" s="5"/>
    </row>
    <row r="2" spans="2:15" ht="18" customHeight="1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O2" s="5"/>
    </row>
    <row r="3" spans="2:12" s="3" customFormat="1" ht="18" customHeight="1">
      <c r="B3" s="135" t="s">
        <v>5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2:12" ht="21" customHeight="1">
      <c r="B4" s="127" t="s">
        <v>6</v>
      </c>
      <c r="C4" s="131" t="s">
        <v>7</v>
      </c>
      <c r="D4" s="132"/>
      <c r="E4" s="118"/>
      <c r="F4" s="101" t="s">
        <v>113</v>
      </c>
      <c r="G4" s="129"/>
      <c r="H4" s="129"/>
      <c r="I4" s="130"/>
      <c r="J4" s="65" t="s">
        <v>8</v>
      </c>
      <c r="K4" s="124" t="s">
        <v>114</v>
      </c>
      <c r="L4" s="124"/>
    </row>
    <row r="5" spans="2:12" ht="21" customHeight="1">
      <c r="B5" s="128"/>
      <c r="C5" s="131" t="s">
        <v>9</v>
      </c>
      <c r="D5" s="132"/>
      <c r="E5" s="118"/>
      <c r="F5" s="137" t="s">
        <v>145</v>
      </c>
      <c r="G5" s="129"/>
      <c r="H5" s="129"/>
      <c r="I5" s="129"/>
      <c r="J5" s="129"/>
      <c r="K5" s="129"/>
      <c r="L5" s="130"/>
    </row>
    <row r="6" spans="2:12" ht="30" customHeight="1">
      <c r="B6" s="127" t="s">
        <v>10</v>
      </c>
      <c r="C6" s="131" t="s">
        <v>11</v>
      </c>
      <c r="D6" s="132"/>
      <c r="E6" s="118"/>
      <c r="F6" s="101"/>
      <c r="G6" s="102"/>
      <c r="H6" s="103"/>
      <c r="I6" s="132" t="s">
        <v>12</v>
      </c>
      <c r="J6" s="132"/>
      <c r="K6" s="131"/>
      <c r="L6" s="118"/>
    </row>
    <row r="7" spans="2:12" ht="30" customHeight="1">
      <c r="B7" s="128"/>
      <c r="C7" s="131" t="s">
        <v>9</v>
      </c>
      <c r="D7" s="132"/>
      <c r="E7" s="118"/>
      <c r="F7" s="152"/>
      <c r="G7" s="153"/>
      <c r="H7" s="153"/>
      <c r="I7" s="153"/>
      <c r="J7" s="153"/>
      <c r="K7" s="153"/>
      <c r="L7" s="154"/>
    </row>
    <row r="8" spans="2:12" ht="15" customHeight="1"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</row>
    <row r="9" spans="2:12" s="3" customFormat="1" ht="18" customHeight="1">
      <c r="B9" s="126" t="s">
        <v>13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</row>
    <row r="10" spans="2:13" ht="24" customHeight="1">
      <c r="B10" s="136" t="s">
        <v>115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</row>
    <row r="11" spans="2:13" ht="7.5" customHeight="1"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</row>
    <row r="12" spans="2:12" s="3" customFormat="1" ht="18" customHeight="1">
      <c r="B12" s="126" t="s">
        <v>116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</row>
    <row r="13" spans="2:12" ht="24" customHeight="1">
      <c r="B13" s="9" t="s">
        <v>117</v>
      </c>
      <c r="C13" s="9"/>
      <c r="D13" s="9"/>
      <c r="E13" s="9"/>
      <c r="F13" s="9"/>
      <c r="G13" s="10"/>
      <c r="H13" s="10"/>
      <c r="I13" s="10"/>
      <c r="J13" s="10"/>
      <c r="K13" s="10"/>
      <c r="L13" s="10"/>
    </row>
    <row r="14" spans="2:12" ht="24" customHeight="1">
      <c r="B14" s="9" t="s">
        <v>118</v>
      </c>
      <c r="C14" s="9"/>
      <c r="D14" s="9"/>
      <c r="E14" s="9"/>
      <c r="F14" s="9"/>
      <c r="G14" s="10"/>
      <c r="H14" s="10"/>
      <c r="I14" s="10"/>
      <c r="J14" s="10"/>
      <c r="K14" s="10"/>
      <c r="L14" s="10"/>
    </row>
    <row r="15" spans="2:12" ht="7.5" customHeight="1"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</row>
    <row r="16" spans="2:12" s="3" customFormat="1" ht="18" customHeight="1">
      <c r="B16" s="126" t="s">
        <v>14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</row>
    <row r="17" spans="2:12" ht="30" customHeight="1">
      <c r="B17" s="136" t="s">
        <v>119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</row>
    <row r="18" spans="2:13" ht="30" customHeight="1">
      <c r="B18" s="136" t="s">
        <v>120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</row>
    <row r="19" spans="2:12" ht="30" customHeight="1">
      <c r="B19" s="9" t="s">
        <v>121</v>
      </c>
      <c r="E19" s="9"/>
      <c r="F19" s="9"/>
      <c r="G19" s="9"/>
      <c r="H19" s="9"/>
      <c r="I19" s="9"/>
      <c r="J19" s="9"/>
      <c r="K19" s="9"/>
      <c r="L19" s="9"/>
    </row>
    <row r="20" spans="2:13" ht="18" customHeight="1">
      <c r="B20" s="136" t="s">
        <v>104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</row>
    <row r="21" spans="2:13" ht="7.5" customHeight="1"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</row>
    <row r="22" spans="2:13" ht="18" customHeight="1">
      <c r="B22" s="126" t="s">
        <v>15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5"/>
    </row>
    <row r="23" spans="2:12" s="3" customFormat="1" ht="18" customHeight="1" thickBot="1">
      <c r="B23" s="143" t="s">
        <v>103</v>
      </c>
      <c r="C23" s="143"/>
      <c r="D23" s="143"/>
      <c r="E23" s="143"/>
      <c r="F23" s="143"/>
      <c r="G23" s="143"/>
      <c r="H23" s="143"/>
      <c r="I23" s="143"/>
      <c r="J23" s="143"/>
      <c r="K23" s="143"/>
      <c r="L23" s="143"/>
    </row>
    <row r="24" spans="2:12" ht="15.75" customHeight="1" thickTop="1">
      <c r="B24" s="140" t="s">
        <v>16</v>
      </c>
      <c r="C24" s="138" t="s">
        <v>94</v>
      </c>
      <c r="D24" s="138"/>
      <c r="E24" s="138"/>
      <c r="F24" s="138"/>
      <c r="G24" s="138"/>
      <c r="H24" s="138"/>
      <c r="I24" s="138"/>
      <c r="J24" s="138"/>
      <c r="K24" s="144" t="s">
        <v>21</v>
      </c>
      <c r="L24" s="145"/>
    </row>
    <row r="25" spans="2:12" s="4" customFormat="1" ht="15" customHeight="1">
      <c r="B25" s="123"/>
      <c r="C25" s="151" t="s">
        <v>17</v>
      </c>
      <c r="D25" s="151"/>
      <c r="E25" s="151"/>
      <c r="F25" s="142" t="s">
        <v>35</v>
      </c>
      <c r="G25" s="142"/>
      <c r="H25" s="109" t="s">
        <v>88</v>
      </c>
      <c r="I25" s="110"/>
      <c r="J25" s="73" t="s">
        <v>110</v>
      </c>
      <c r="K25" s="146"/>
      <c r="L25" s="147"/>
    </row>
    <row r="26" spans="2:13" s="4" customFormat="1" ht="36" customHeight="1" thickBot="1">
      <c r="B26" s="11" t="s">
        <v>18</v>
      </c>
      <c r="C26" s="150">
        <f>E34*12</f>
        <v>0</v>
      </c>
      <c r="D26" s="150"/>
      <c r="E26" s="150"/>
      <c r="F26" s="150">
        <f>E35*12</f>
        <v>0</v>
      </c>
      <c r="G26" s="150"/>
      <c r="H26" s="104">
        <f>E36*12</f>
        <v>0</v>
      </c>
      <c r="I26" s="105"/>
      <c r="J26" s="72">
        <f>E37*12</f>
        <v>0</v>
      </c>
      <c r="K26" s="148">
        <f>SUM(C26,F26,H26,J26)</f>
        <v>0</v>
      </c>
      <c r="L26" s="149"/>
      <c r="M26" s="31"/>
    </row>
    <row r="27" spans="2:12" s="4" customFormat="1" ht="7.5" customHeight="1" thickTop="1">
      <c r="B27" s="17"/>
      <c r="C27" s="22"/>
      <c r="D27" s="22"/>
      <c r="E27" s="22"/>
      <c r="F27" s="22"/>
      <c r="G27" s="22"/>
      <c r="H27" s="23"/>
      <c r="I27" s="23"/>
      <c r="J27" s="23"/>
      <c r="K27" s="24"/>
      <c r="L27" s="24"/>
    </row>
    <row r="28" spans="2:12" ht="18" customHeight="1">
      <c r="B28" s="136" t="s">
        <v>19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</row>
    <row r="29" spans="2:13" ht="18" customHeight="1">
      <c r="B29" s="141" t="s">
        <v>112</v>
      </c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</row>
    <row r="30" spans="2:13" s="8" customFormat="1" ht="18" customHeight="1">
      <c r="B30" s="141" t="s">
        <v>62</v>
      </c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</row>
    <row r="31" spans="2:13" s="8" customFormat="1" ht="18" customHeight="1">
      <c r="B31" s="141" t="s">
        <v>64</v>
      </c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</row>
    <row r="32" spans="2:12" s="8" customFormat="1" ht="18" customHeight="1">
      <c r="B32" s="136" t="s">
        <v>63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</row>
    <row r="33" spans="2:12" s="3" customFormat="1" ht="24.75" customHeight="1">
      <c r="B33" s="106" t="s">
        <v>51</v>
      </c>
      <c r="C33" s="106"/>
      <c r="D33" s="57"/>
      <c r="E33" s="107">
        <f>SUM(E34:G37)</f>
        <v>0</v>
      </c>
      <c r="F33" s="108"/>
      <c r="G33" s="108"/>
      <c r="H33" s="9" t="s">
        <v>20</v>
      </c>
      <c r="I33" s="12"/>
      <c r="J33" s="12"/>
      <c r="K33" s="12"/>
      <c r="L33" s="12"/>
    </row>
    <row r="34" spans="2:12" ht="24.75" customHeight="1">
      <c r="B34" s="106" t="s">
        <v>50</v>
      </c>
      <c r="C34" s="106"/>
      <c r="D34" s="57"/>
      <c r="E34" s="107"/>
      <c r="F34" s="108"/>
      <c r="G34" s="108"/>
      <c r="H34" s="9" t="s">
        <v>125</v>
      </c>
      <c r="I34" s="12"/>
      <c r="J34" s="12"/>
      <c r="K34" s="12"/>
      <c r="L34" s="12"/>
    </row>
    <row r="35" spans="2:13" ht="24.75" customHeight="1">
      <c r="B35" s="106" t="s">
        <v>96</v>
      </c>
      <c r="C35" s="106"/>
      <c r="D35" s="57"/>
      <c r="E35" s="107"/>
      <c r="F35" s="108"/>
      <c r="G35" s="108"/>
      <c r="H35" s="62" t="s">
        <v>23</v>
      </c>
      <c r="J35" s="9"/>
      <c r="K35" s="9"/>
      <c r="L35" s="9"/>
      <c r="M35" s="6"/>
    </row>
    <row r="36" spans="2:13" ht="24.75" customHeight="1">
      <c r="B36" s="106" t="s">
        <v>86</v>
      </c>
      <c r="C36" s="106"/>
      <c r="D36" s="57"/>
      <c r="E36" s="107"/>
      <c r="F36" s="108"/>
      <c r="G36" s="108"/>
      <c r="H36" s="62" t="s">
        <v>87</v>
      </c>
      <c r="J36" s="9"/>
      <c r="K36" s="9"/>
      <c r="L36" s="9"/>
      <c r="M36" s="6"/>
    </row>
    <row r="37" spans="2:13" ht="24.75" customHeight="1">
      <c r="B37" s="106" t="s">
        <v>111</v>
      </c>
      <c r="C37" s="106"/>
      <c r="D37" s="57"/>
      <c r="E37" s="107"/>
      <c r="F37" s="108"/>
      <c r="G37" s="108"/>
      <c r="H37" s="62" t="s">
        <v>109</v>
      </c>
      <c r="J37" s="9"/>
      <c r="K37" s="9"/>
      <c r="L37" s="9"/>
      <c r="M37" s="6"/>
    </row>
    <row r="38" spans="2:13" ht="8.25" customHeight="1" thickBot="1">
      <c r="B38" s="57"/>
      <c r="C38" s="57"/>
      <c r="D38" s="57"/>
      <c r="E38" s="63"/>
      <c r="F38" s="64"/>
      <c r="G38" s="64"/>
      <c r="H38" s="9"/>
      <c r="I38" s="9"/>
      <c r="J38" s="9"/>
      <c r="K38" s="9"/>
      <c r="L38" s="9"/>
      <c r="M38" s="6"/>
    </row>
    <row r="39" spans="2:13" ht="21" customHeight="1" thickTop="1">
      <c r="B39" s="140" t="s">
        <v>22</v>
      </c>
      <c r="C39" s="138"/>
      <c r="D39" s="58"/>
      <c r="E39" s="138" t="s">
        <v>36</v>
      </c>
      <c r="F39" s="138"/>
      <c r="G39" s="138"/>
      <c r="H39" s="138" t="s">
        <v>37</v>
      </c>
      <c r="I39" s="138"/>
      <c r="J39" s="138"/>
      <c r="K39" s="138" t="s">
        <v>38</v>
      </c>
      <c r="L39" s="139"/>
      <c r="M39" s="7"/>
    </row>
    <row r="40" spans="2:13" ht="24.75" customHeight="1">
      <c r="B40" s="117" t="s">
        <v>97</v>
      </c>
      <c r="C40" s="118"/>
      <c r="D40" s="59"/>
      <c r="E40" s="119"/>
      <c r="F40" s="120"/>
      <c r="G40" s="66" t="s">
        <v>26</v>
      </c>
      <c r="H40" s="93"/>
      <c r="I40" s="94"/>
      <c r="J40" s="66" t="s">
        <v>26</v>
      </c>
      <c r="K40" s="13"/>
      <c r="L40" s="69" t="s">
        <v>27</v>
      </c>
      <c r="M40" s="7"/>
    </row>
    <row r="41" spans="2:13" ht="24.75" customHeight="1">
      <c r="B41" s="123" t="s">
        <v>98</v>
      </c>
      <c r="C41" s="124"/>
      <c r="D41" s="56"/>
      <c r="E41" s="119"/>
      <c r="F41" s="120"/>
      <c r="G41" s="66" t="s">
        <v>26</v>
      </c>
      <c r="H41" s="93"/>
      <c r="I41" s="94"/>
      <c r="J41" s="66" t="s">
        <v>26</v>
      </c>
      <c r="K41" s="13"/>
      <c r="L41" s="69" t="s">
        <v>27</v>
      </c>
      <c r="M41" s="7"/>
    </row>
    <row r="42" spans="2:13" ht="24.75" customHeight="1">
      <c r="B42" s="96" t="s">
        <v>99</v>
      </c>
      <c r="C42" s="97"/>
      <c r="D42" s="61"/>
      <c r="E42" s="121"/>
      <c r="F42" s="122"/>
      <c r="G42" s="67" t="s">
        <v>26</v>
      </c>
      <c r="H42" s="93"/>
      <c r="I42" s="94"/>
      <c r="J42" s="67" t="s">
        <v>26</v>
      </c>
      <c r="K42" s="55"/>
      <c r="L42" s="70" t="s">
        <v>27</v>
      </c>
      <c r="M42" s="6"/>
    </row>
    <row r="43" spans="2:13" ht="24.75" customHeight="1" thickBot="1">
      <c r="B43" s="112" t="s">
        <v>100</v>
      </c>
      <c r="C43" s="113"/>
      <c r="D43" s="60"/>
      <c r="E43" s="114"/>
      <c r="F43" s="115"/>
      <c r="G43" s="68" t="s">
        <v>26</v>
      </c>
      <c r="H43" s="98"/>
      <c r="I43" s="99"/>
      <c r="J43" s="68" t="s">
        <v>26</v>
      </c>
      <c r="K43" s="25"/>
      <c r="L43" s="71" t="s">
        <v>23</v>
      </c>
      <c r="M43" s="6"/>
    </row>
    <row r="44" spans="2:13" ht="7.5" customHeight="1" thickTop="1">
      <c r="B44" s="17"/>
      <c r="C44" s="17"/>
      <c r="D44" s="17"/>
      <c r="E44" s="16"/>
      <c r="F44" s="16"/>
      <c r="G44" s="17"/>
      <c r="H44" s="18"/>
      <c r="I44" s="18"/>
      <c r="J44" s="19"/>
      <c r="K44" s="20"/>
      <c r="L44" s="21"/>
      <c r="M44" s="6"/>
    </row>
    <row r="45" spans="2:13" ht="18" customHeight="1">
      <c r="B45" s="100" t="s">
        <v>52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</row>
    <row r="46" spans="2:13" ht="18" customHeight="1">
      <c r="B46" s="92" t="s">
        <v>139</v>
      </c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</row>
    <row r="47" spans="2:13" ht="18" customHeight="1">
      <c r="B47" s="95" t="s">
        <v>138</v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</row>
    <row r="48" spans="2:13" ht="18" customHeight="1">
      <c r="B48" s="92" t="s">
        <v>140</v>
      </c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</row>
    <row r="49" spans="2:13" ht="18" customHeight="1">
      <c r="B49" s="95" t="s">
        <v>135</v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</row>
    <row r="50" spans="2:13" ht="9" customHeight="1"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</row>
    <row r="51" spans="2:13" ht="18" customHeight="1">
      <c r="B51" s="100" t="s">
        <v>53</v>
      </c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</row>
    <row r="52" spans="2:13" ht="18" customHeight="1">
      <c r="B52" s="116" t="s">
        <v>54</v>
      </c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</row>
    <row r="53" spans="2:13" ht="18" customHeight="1">
      <c r="B53" s="95" t="s">
        <v>90</v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</row>
    <row r="54" spans="2:13" ht="18" customHeight="1">
      <c r="B54" s="95" t="s">
        <v>95</v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</row>
    <row r="55" spans="2:13" ht="18" customHeight="1">
      <c r="B55" s="92" t="s">
        <v>105</v>
      </c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</row>
    <row r="56" spans="2:13" ht="18" customHeight="1">
      <c r="B56" s="92" t="s">
        <v>106</v>
      </c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</row>
    <row r="57" spans="2:13" ht="9" customHeight="1"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</row>
    <row r="58" spans="2:13" ht="18" customHeight="1">
      <c r="B58" s="91" t="s">
        <v>55</v>
      </c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</row>
    <row r="59" spans="2:13" ht="18" customHeight="1">
      <c r="B59" s="92" t="s">
        <v>136</v>
      </c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</row>
    <row r="60" spans="2:13" s="3" customFormat="1" ht="18" customHeight="1">
      <c r="B60" s="92" t="s">
        <v>137</v>
      </c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</row>
    <row r="61" spans="2:13" ht="9" customHeight="1"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</row>
    <row r="62" spans="2:13" ht="18" customHeight="1">
      <c r="B62" s="100" t="s">
        <v>56</v>
      </c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</row>
    <row r="63" spans="2:13" s="3" customFormat="1" ht="18" customHeight="1">
      <c r="B63" s="92" t="s">
        <v>61</v>
      </c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</row>
    <row r="64" spans="2:13" ht="9" customHeight="1"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</row>
    <row r="65" spans="2:13" ht="18" customHeight="1">
      <c r="B65" s="100" t="s">
        <v>57</v>
      </c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</row>
    <row r="66" spans="2:13" s="3" customFormat="1" ht="18" customHeight="1">
      <c r="B66" s="92" t="s">
        <v>128</v>
      </c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</row>
    <row r="67" spans="2:13" ht="18" customHeight="1">
      <c r="B67" s="92" t="s">
        <v>129</v>
      </c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</row>
    <row r="68" spans="2:13" ht="18" customHeight="1">
      <c r="B68" s="92" t="s">
        <v>59</v>
      </c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</row>
    <row r="69" spans="2:13" ht="18" customHeight="1">
      <c r="B69" s="116" t="s">
        <v>60</v>
      </c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</row>
    <row r="70" spans="2:13" ht="18" customHeight="1">
      <c r="B70" s="92" t="s">
        <v>130</v>
      </c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</row>
    <row r="71" spans="2:13" ht="18" customHeight="1">
      <c r="B71" s="92" t="s">
        <v>131</v>
      </c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</row>
    <row r="72" spans="2:13" ht="18" customHeight="1">
      <c r="B72" s="92" t="s">
        <v>65</v>
      </c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</row>
    <row r="73" spans="2:13" ht="18" customHeight="1">
      <c r="B73" s="92" t="s">
        <v>66</v>
      </c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</row>
    <row r="74" spans="2:13" ht="18" customHeight="1">
      <c r="B74" s="92" t="s">
        <v>127</v>
      </c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</row>
    <row r="75" spans="2:13" ht="18" customHeight="1">
      <c r="B75" s="92" t="s">
        <v>101</v>
      </c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</row>
    <row r="76" spans="2:13" ht="18" customHeight="1">
      <c r="B76" s="92" t="s">
        <v>102</v>
      </c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</row>
    <row r="77" spans="2:13" ht="18" customHeight="1">
      <c r="B77" s="92" t="s">
        <v>89</v>
      </c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</row>
    <row r="78" spans="2:13" ht="18" customHeight="1">
      <c r="B78" s="92" t="s">
        <v>126</v>
      </c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</row>
    <row r="79" spans="2:13" ht="18" customHeight="1">
      <c r="B79" s="92" t="s">
        <v>141</v>
      </c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</row>
    <row r="80" spans="2:13" ht="18" customHeight="1">
      <c r="B80" s="92" t="s">
        <v>67</v>
      </c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</row>
    <row r="81" spans="2:13" ht="18" customHeight="1">
      <c r="B81" s="92" t="s">
        <v>107</v>
      </c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</row>
    <row r="82" spans="2:13" ht="18" customHeight="1">
      <c r="B82" s="92" t="s">
        <v>108</v>
      </c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</row>
    <row r="83" spans="2:13" ht="9" customHeight="1"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</row>
    <row r="84" spans="2:13" ht="18" customHeight="1">
      <c r="B84" s="91" t="s">
        <v>133</v>
      </c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</row>
    <row r="85" spans="2:13" ht="18" customHeight="1">
      <c r="B85" s="92" t="s">
        <v>134</v>
      </c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</row>
    <row r="86" spans="2:13" ht="16.5">
      <c r="B86" s="92" t="s">
        <v>142</v>
      </c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</row>
    <row r="87" spans="2:13" ht="16.5"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</row>
    <row r="88" spans="2:13" ht="16.5"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</row>
    <row r="89" spans="2:13" ht="16.5"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</row>
    <row r="90" spans="2:13" ht="16.5"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</row>
    <row r="91" spans="2:13" ht="15.75" customHeight="1">
      <c r="B91" s="155" t="s">
        <v>132</v>
      </c>
      <c r="C91" s="155"/>
      <c r="D91" s="155"/>
      <c r="E91" s="155"/>
      <c r="F91" s="155"/>
      <c r="G91" s="155"/>
      <c r="H91" s="155"/>
      <c r="I91" s="155"/>
      <c r="J91" s="155"/>
      <c r="K91" s="155"/>
      <c r="L91" s="155"/>
      <c r="M91" s="155"/>
    </row>
    <row r="92" spans="2:12" ht="16.5"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</row>
    <row r="93" spans="2:13" s="10" customFormat="1" ht="20.25" customHeight="1">
      <c r="B93" s="156" t="s">
        <v>123</v>
      </c>
      <c r="C93" s="156"/>
      <c r="D93" s="156"/>
      <c r="E93" s="156"/>
      <c r="F93" s="156"/>
      <c r="G93" s="156"/>
      <c r="H93" s="156"/>
      <c r="I93" s="156"/>
      <c r="J93" s="156"/>
      <c r="K93" s="156"/>
      <c r="L93" s="156"/>
      <c r="M93" s="156"/>
    </row>
    <row r="94" spans="6:11" s="10" customFormat="1" ht="22.5" customHeight="1">
      <c r="F94" s="155" t="s">
        <v>143</v>
      </c>
      <c r="G94" s="155"/>
      <c r="H94" s="155"/>
      <c r="I94" s="156"/>
      <c r="J94" s="156"/>
      <c r="K94" s="74" t="s">
        <v>144</v>
      </c>
    </row>
    <row r="95" s="10" customFormat="1" ht="13.5" customHeight="1"/>
    <row r="96" spans="2:13" ht="24" customHeight="1">
      <c r="B96" s="157" t="s">
        <v>124</v>
      </c>
      <c r="C96" s="157"/>
      <c r="D96" s="157"/>
      <c r="E96" s="157"/>
      <c r="F96" s="157"/>
      <c r="G96" s="157"/>
      <c r="H96" s="157"/>
      <c r="I96" s="157"/>
      <c r="J96" s="157"/>
      <c r="K96" s="157"/>
      <c r="L96" s="157"/>
      <c r="M96" s="157"/>
    </row>
    <row r="97" spans="2:13" ht="21" customHeight="1">
      <c r="B97" s="158" t="s">
        <v>122</v>
      </c>
      <c r="C97" s="158"/>
      <c r="D97" s="158"/>
      <c r="E97" s="158"/>
      <c r="F97" s="158"/>
      <c r="G97" s="158"/>
      <c r="H97" s="158"/>
      <c r="I97" s="158"/>
      <c r="J97" s="158"/>
      <c r="K97" s="158"/>
      <c r="L97" s="158"/>
      <c r="M97" s="158"/>
    </row>
    <row r="98" spans="2:12" ht="7.5" customHeight="1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ht="15.75" customHeight="1"/>
    <row r="100" ht="15.75" customHeight="1"/>
    <row r="101" ht="15.75" customHeight="1"/>
    <row r="102" ht="15.75" customHeight="1"/>
    <row r="103" ht="15.75" customHeight="1"/>
  </sheetData>
  <sheetProtection/>
  <mergeCells count="122">
    <mergeCell ref="F94:H94"/>
    <mergeCell ref="I94:J94"/>
    <mergeCell ref="B93:M93"/>
    <mergeCell ref="B96:M96"/>
    <mergeCell ref="B97:M97"/>
    <mergeCell ref="B78:M78"/>
    <mergeCell ref="B79:M79"/>
    <mergeCell ref="B80:M80"/>
    <mergeCell ref="B91:M91"/>
    <mergeCell ref="B85:M85"/>
    <mergeCell ref="B82:M82"/>
    <mergeCell ref="B83:M83"/>
    <mergeCell ref="B10:M10"/>
    <mergeCell ref="B20:M20"/>
    <mergeCell ref="B22:L22"/>
    <mergeCell ref="B15:L15"/>
    <mergeCell ref="B17:L17"/>
    <mergeCell ref="B16:L16"/>
    <mergeCell ref="B18:M18"/>
    <mergeCell ref="B49:M49"/>
    <mergeCell ref="C6:E6"/>
    <mergeCell ref="B24:B25"/>
    <mergeCell ref="K26:L26"/>
    <mergeCell ref="F26:G26"/>
    <mergeCell ref="C25:E25"/>
    <mergeCell ref="B11:M11"/>
    <mergeCell ref="C26:E26"/>
    <mergeCell ref="B21:M21"/>
    <mergeCell ref="C7:E7"/>
    <mergeCell ref="F7:L7"/>
    <mergeCell ref="B34:C34"/>
    <mergeCell ref="B29:M29"/>
    <mergeCell ref="F25:G25"/>
    <mergeCell ref="B23:L23"/>
    <mergeCell ref="K24:L25"/>
    <mergeCell ref="E34:G34"/>
    <mergeCell ref="B30:M30"/>
    <mergeCell ref="E33:G33"/>
    <mergeCell ref="B32:L32"/>
    <mergeCell ref="C24:J24"/>
    <mergeCell ref="K39:L39"/>
    <mergeCell ref="B39:C39"/>
    <mergeCell ref="E39:G39"/>
    <mergeCell ref="H39:J39"/>
    <mergeCell ref="B35:C35"/>
    <mergeCell ref="B36:C36"/>
    <mergeCell ref="E36:G36"/>
    <mergeCell ref="E35:G35"/>
    <mergeCell ref="B31:M31"/>
    <mergeCell ref="B8:L8"/>
    <mergeCell ref="B2:L2"/>
    <mergeCell ref="K6:L6"/>
    <mergeCell ref="B3:L3"/>
    <mergeCell ref="B33:C33"/>
    <mergeCell ref="B28:L28"/>
    <mergeCell ref="K4:L4"/>
    <mergeCell ref="I6:J6"/>
    <mergeCell ref="C4:E4"/>
    <mergeCell ref="F5:L5"/>
    <mergeCell ref="B72:M72"/>
    <mergeCell ref="B73:M73"/>
    <mergeCell ref="B71:M71"/>
    <mergeCell ref="B1:L1"/>
    <mergeCell ref="B9:L9"/>
    <mergeCell ref="B12:L12"/>
    <mergeCell ref="B4:B5"/>
    <mergeCell ref="B6:B7"/>
    <mergeCell ref="F4:I4"/>
    <mergeCell ref="C5:E5"/>
    <mergeCell ref="B74:M74"/>
    <mergeCell ref="B75:M75"/>
    <mergeCell ref="B76:M76"/>
    <mergeCell ref="B81:M81"/>
    <mergeCell ref="B77:M77"/>
    <mergeCell ref="B40:C40"/>
    <mergeCell ref="E40:F40"/>
    <mergeCell ref="E41:F41"/>
    <mergeCell ref="E42:F42"/>
    <mergeCell ref="B41:C41"/>
    <mergeCell ref="B65:M65"/>
    <mergeCell ref="B66:M66"/>
    <mergeCell ref="B64:M64"/>
    <mergeCell ref="B70:M70"/>
    <mergeCell ref="B68:M68"/>
    <mergeCell ref="B69:M69"/>
    <mergeCell ref="B67:M67"/>
    <mergeCell ref="B62:M62"/>
    <mergeCell ref="B60:M60"/>
    <mergeCell ref="B43:C43"/>
    <mergeCell ref="E43:F43"/>
    <mergeCell ref="B55:M55"/>
    <mergeCell ref="B56:M56"/>
    <mergeCell ref="B51:M51"/>
    <mergeCell ref="B50:M50"/>
    <mergeCell ref="B52:M52"/>
    <mergeCell ref="B53:M53"/>
    <mergeCell ref="F6:H6"/>
    <mergeCell ref="H26:I26"/>
    <mergeCell ref="B37:C37"/>
    <mergeCell ref="E37:G37"/>
    <mergeCell ref="H25:I25"/>
    <mergeCell ref="B63:M63"/>
    <mergeCell ref="B57:M57"/>
    <mergeCell ref="B59:M59"/>
    <mergeCell ref="B58:M58"/>
    <mergeCell ref="B61:M61"/>
    <mergeCell ref="H40:I40"/>
    <mergeCell ref="H41:I41"/>
    <mergeCell ref="B54:M54"/>
    <mergeCell ref="B42:C42"/>
    <mergeCell ref="B47:M47"/>
    <mergeCell ref="H42:I42"/>
    <mergeCell ref="H43:I43"/>
    <mergeCell ref="B48:M48"/>
    <mergeCell ref="B46:M46"/>
    <mergeCell ref="B45:M45"/>
    <mergeCell ref="B84:M84"/>
    <mergeCell ref="B86:M86"/>
    <mergeCell ref="B87:M87"/>
    <mergeCell ref="B88:M88"/>
    <mergeCell ref="B89:M89"/>
    <mergeCell ref="B90:M90"/>
  </mergeCells>
  <printOptions/>
  <pageMargins left="0.44" right="0.3937007874015748" top="0.59" bottom="0.37" header="0.4" footer="0.17"/>
  <pageSetup horizontalDpi="600" verticalDpi="600" orientation="portrait" paperSize="9" scale="84" r:id="rId2"/>
  <headerFooter alignWithMargins="0">
    <oddFooter>&amp;R&amp;"HY신명조,굵게"&amp;12근로계약서 2/&amp;P</oddFooter>
  </headerFooter>
  <rowBreaks count="1" manualBreakCount="1">
    <brk id="4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2015-05-20T02:28:43Z</cp:lastPrinted>
  <dcterms:created xsi:type="dcterms:W3CDTF">2004-07-15T00:36:33Z</dcterms:created>
  <dcterms:modified xsi:type="dcterms:W3CDTF">2015-12-21T07:39:10Z</dcterms:modified>
  <cp:category/>
  <cp:version/>
  <cp:contentType/>
  <cp:contentStatus/>
</cp:coreProperties>
</file>